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plier Cert Tracke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'Supplier Cert Tracker'!$A$4:$R$204</definedName>
    <definedName name="_xlnm.Print_Titles" localSheetId="0">'Supplier Cert Tracker'!$4:$4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6">
    <fill>
      <patternFill/>
    </fill>
    <fill>
      <patternFill patternType="gray125"/>
    </fill>
    <fill>
      <patternFill patternType="solid">
        <fgColor rgb="004F46E5"/>
      </patternFill>
    </fill>
    <fill>
      <patternFill patternType="solid">
        <fgColor rgb="009CA3AF"/>
      </patternFill>
    </fill>
    <fill>
      <patternFill patternType="solid">
        <fgColor rgb="00FECACA"/>
      </patternFill>
    </fill>
    <fill>
      <patternFill patternType="solid">
        <fgColor rgb="00F3E8F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4">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166" fontId="8" fillId="0" borderId="0" applyAlignment="1" pivotButton="0" quotePrefix="0" xfId="0">
      <alignment horizontal="center" vertical="center" wrapText="1"/>
    </xf>
    <xf numFmtId="9" fontId="2" fillId="0" borderId="1" applyAlignment="1" pivotButton="0" quotePrefix="0" xfId="0">
      <alignment horizontal="center" vertical="center" wrapText="1"/>
    </xf>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7">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9A3412"/>
        <sz val="10"/>
      </font>
      <fill>
        <patternFill patternType="solid">
          <fgColor rgb="00FFEDD5"/>
        </patternFill>
      </fill>
    </dxf>
    <dxf>
      <font>
        <name val="Calibri"/>
        <b val="1"/>
        <color rgb="006B21A8"/>
        <sz val="10"/>
      </font>
      <fill>
        <patternFill patternType="solid">
          <fgColor rgb="00F3E8FF"/>
        </patternFill>
      </fill>
    </dxf>
    <dxf>
      <font>
        <name val="Calibri"/>
        <b val="1"/>
        <color rgb="007F1D1D"/>
        <sz val="10"/>
      </font>
      <fill>
        <patternFill patternType="solid">
          <fgColor rgb="00FECACA"/>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supplier_certification_renewal_tracke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R204"/>
  <sheetViews>
    <sheetView showGridLines="0" workbookViewId="0">
      <pane ySplit="4" topLeftCell="A5" activePane="bottomLeft" state="frozen"/>
      <selection pane="bottomLeft" activeCell="A1" sqref="A1"/>
    </sheetView>
  </sheetViews>
  <sheetFormatPr baseColWidth="8" defaultRowHeight="15"/>
  <cols>
    <col width="10" customWidth="1" min="1" max="1"/>
    <col width="26" customWidth="1" min="2" max="2"/>
    <col width="20" customWidth="1" min="3" max="3"/>
    <col width="24" customWidth="1" min="4" max="4"/>
    <col width="20" customWidth="1" min="5" max="5"/>
    <col width="13" customWidth="1" min="6" max="6"/>
    <col width="12" customWidth="1" min="7" max="7"/>
    <col width="12" customWidth="1" min="8" max="8"/>
    <col width="11" customWidth="1" min="9" max="9"/>
    <col width="12" customWidth="1" min="10" max="10"/>
    <col width="13" customWidth="1" min="11" max="11"/>
    <col width="13" customWidth="1" min="12" max="12"/>
    <col width="14" customWidth="1" min="13" max="13"/>
    <col width="26" customWidth="1" min="14" max="14"/>
    <col width="10" customWidth="1" min="15" max="15"/>
    <col width="11" customWidth="1" min="16" max="16"/>
    <col width="19" customWidth="1" min="17" max="17"/>
    <col width="10" customWidth="1" min="18" max="18"/>
  </cols>
  <sheetData>
    <row r="1">
      <c r="A1" s="1" t="inlineStr">
        <is>
          <t>Supplier Certification Renewal Tracker</t>
        </is>
      </c>
    </row>
    <row r="2" ht="46" customHeight="1">
      <c r="A2" s="2" t="inlineStr">
        <is>
          <t>Monitor the third-party certifications your suppliers hold — organic, GMP, halal / kosher, supplier-held ISO, supplier diversity, FSVP documentation, SQF/BRCGS — with expiry, request-renewal lead time and status by supplier. Next Action Date, Days to Expiry, Days to Next Action and Status update automatically. SAMPLE rows are examples. Need automatic Email, SMS and WhatsApp reminders? Try Remindax → https://www.remindax.com/  |  Track-and-remind only; confirm certificate validity and scope with the certifying body. Not legal or regulatory advice.</t>
        </is>
      </c>
    </row>
    <row r="4" ht="40" customHeight="1">
      <c r="A4" s="3" t="inlineStr">
        <is>
          <t>Sample Flag</t>
        </is>
      </c>
      <c r="B4" s="3" t="inlineStr">
        <is>
          <t>Supplier (sample)</t>
        </is>
      </c>
      <c r="C4" s="3" t="inlineStr">
        <is>
          <t>Supplier Category</t>
        </is>
      </c>
      <c r="D4" s="3" t="inlineStr">
        <is>
          <t>Certification Type</t>
        </is>
      </c>
      <c r="E4" s="3" t="inlineStr">
        <is>
          <t>Certifying Body (sample)</t>
        </is>
      </c>
      <c r="F4" s="3" t="inlineStr">
        <is>
          <t>Certificate Ref (sample)</t>
        </is>
      </c>
      <c r="G4" s="3" t="inlineStr">
        <is>
          <t>Issue Date</t>
        </is>
      </c>
      <c r="H4" s="3" t="inlineStr">
        <is>
          <t>Expiry Date</t>
        </is>
      </c>
      <c r="I4" s="3" t="inlineStr">
        <is>
          <t>Renewal Lead Time (days)</t>
        </is>
      </c>
      <c r="J4" s="3" t="inlineStr">
        <is>
          <t>Next Action Date</t>
        </is>
      </c>
      <c r="K4" s="3" t="inlineStr">
        <is>
          <t>Renewal Requested Date</t>
        </is>
      </c>
      <c r="L4" s="3" t="inlineStr">
        <is>
          <t>New Cert Received Date</t>
        </is>
      </c>
      <c r="M4" s="3" t="inlineStr">
        <is>
          <t>Reminder Status</t>
        </is>
      </c>
      <c r="N4" s="3" t="inlineStr">
        <is>
          <t>Owner</t>
        </is>
      </c>
      <c r="O4" s="3" t="inlineStr">
        <is>
          <t>Days to Expiry</t>
        </is>
      </c>
      <c r="P4" s="3" t="inlineStr">
        <is>
          <t>Days to Next Action</t>
        </is>
      </c>
      <c r="Q4" s="3" t="inlineStr">
        <is>
          <t>Status</t>
        </is>
      </c>
      <c r="R4" s="4" t="inlineStr">
        <is>
          <t>Action Key (helper)</t>
        </is>
      </c>
    </row>
    <row r="5">
      <c r="A5" s="5" t="inlineStr">
        <is>
          <t>SAMPLE</t>
        </is>
      </c>
      <c r="B5" s="6" t="inlineStr">
        <is>
          <t>GreenLeaf Farms (sample)</t>
        </is>
      </c>
      <c r="C5" s="5" t="inlineStr">
        <is>
          <t>Ingredients / Raw Materials</t>
        </is>
      </c>
      <c r="D5" s="5" t="inlineStr">
        <is>
          <t>Organic</t>
        </is>
      </c>
      <c r="E5" s="6" t="inlineStr">
        <is>
          <t>CCOF (sample)</t>
        </is>
      </c>
      <c r="F5" s="5" t="inlineStr">
        <is>
          <t>ORG-10441</t>
        </is>
      </c>
      <c r="G5" s="7" t="n">
        <v>46138</v>
      </c>
      <c r="H5" s="7" t="n">
        <v>46503</v>
      </c>
      <c r="I5" s="5" t="n">
        <v>60</v>
      </c>
      <c r="J5" s="7">
        <f>IF(H5="","",H5-IF(I5="",60,I5))</f>
        <v/>
      </c>
      <c r="K5" s="5" t="n"/>
      <c r="L5" s="5" t="n"/>
      <c r="M5" s="5" t="inlineStr">
        <is>
          <t>Not Started</t>
        </is>
      </c>
      <c r="N5" s="6" t="inlineStr">
        <is>
          <t>Procurement — R. Patel (sample)</t>
        </is>
      </c>
      <c r="O5" s="5">
        <f>IF(OR(H5="",L5&lt;&gt;"",M5="Complete"),"",H5-TODAY())</f>
        <v/>
      </c>
      <c r="P5" s="5">
        <f>IF(OR(J5="",K5&lt;&gt;"",L5&lt;&gt;"",M5="Complete"),"",J5-TODAY())</f>
        <v/>
      </c>
      <c r="Q5" s="5">
        <f>IF(AND(B5="",D5=""),"",IF(H5="","Missing Date",IF(OR(L5&lt;&gt;"",M5="Complete"),"Renewed / Complete",IF(H5&lt;TODAY(),"Expired",IF(AND(K5="",J5&lt;TODAY()),"Request Overdue",IF(K5&lt;&gt;"","Awaiting Supplier",IF(H5-TODAY()&lt;=60,"Due Soon","OK")))))))</f>
        <v/>
      </c>
      <c r="R5" s="5">
        <f>IF(OR(J5="",L5&lt;&gt;"",M5="Complete"),"",J5+ROW()/10000)</f>
        <v/>
      </c>
    </row>
    <row r="6">
      <c r="A6" s="5" t="inlineStr">
        <is>
          <t>SAMPLE</t>
        </is>
      </c>
      <c r="B6" s="6" t="inlineStr">
        <is>
          <t>GreenLeaf Farms (sample)</t>
        </is>
      </c>
      <c r="C6" s="5" t="inlineStr">
        <is>
          <t>Ingredients / Raw Materials</t>
        </is>
      </c>
      <c r="D6" s="5" t="inlineStr">
        <is>
          <t>GMP</t>
        </is>
      </c>
      <c r="E6" s="6" t="inlineStr">
        <is>
          <t>NSF (sample)</t>
        </is>
      </c>
      <c r="F6" s="5" t="inlineStr">
        <is>
          <t>GMP-2207</t>
        </is>
      </c>
      <c r="G6" s="7" t="n">
        <v>45983</v>
      </c>
      <c r="H6" s="7" t="n">
        <v>46348</v>
      </c>
      <c r="I6" s="5" t="n">
        <v>30</v>
      </c>
      <c r="J6" s="7">
        <f>IF(H6="","",H6-IF(I6="",60,I6))</f>
        <v/>
      </c>
      <c r="K6" s="5" t="n"/>
      <c r="L6" s="5" t="n"/>
      <c r="M6" s="5" t="inlineStr">
        <is>
          <t>Not Started</t>
        </is>
      </c>
      <c r="N6" s="6" t="inlineStr">
        <is>
          <t>Food Safety — A. Ruiz (sample)</t>
        </is>
      </c>
      <c r="O6" s="5">
        <f>IF(OR(H6="",L6&lt;&gt;"",M6="Complete"),"",H6-TODAY())</f>
        <v/>
      </c>
      <c r="P6" s="5">
        <f>IF(OR(J6="",K6&lt;&gt;"",L6&lt;&gt;"",M6="Complete"),"",J6-TODAY())</f>
        <v/>
      </c>
      <c r="Q6" s="5">
        <f>IF(AND(B6="",D6=""),"",IF(H6="","Missing Date",IF(OR(L6&lt;&gt;"",M6="Complete"),"Renewed / Complete",IF(H6&lt;TODAY(),"Expired",IF(AND(K6="",J6&lt;TODAY()),"Request Overdue",IF(K6&lt;&gt;"","Awaiting Supplier",IF(H6-TODAY()&lt;=60,"Due Soon","OK")))))))</f>
        <v/>
      </c>
      <c r="R6" s="5">
        <f>IF(OR(J6="",L6&lt;&gt;"",M6="Complete"),"",J6+ROW()/10000)</f>
        <v/>
      </c>
    </row>
    <row r="7">
      <c r="A7" s="5" t="inlineStr">
        <is>
          <t>SAMPLE</t>
        </is>
      </c>
      <c r="B7" s="6" t="inlineStr">
        <is>
          <t>Pacific Spice Co. (sample)</t>
        </is>
      </c>
      <c r="C7" s="5" t="inlineStr">
        <is>
          <t>Ingredients / Raw Materials</t>
        </is>
      </c>
      <c r="D7" s="5" t="inlineStr">
        <is>
          <t>Halal</t>
        </is>
      </c>
      <c r="E7" s="6" t="inlineStr">
        <is>
          <t>IFANCA (sample)</t>
        </is>
      </c>
      <c r="F7" s="5" t="inlineStr">
        <is>
          <t>HAL-5531</t>
        </is>
      </c>
      <c r="G7" s="7" t="n">
        <v>45978</v>
      </c>
      <c r="H7" s="7" t="n">
        <v>46343</v>
      </c>
      <c r="I7" s="5" t="n">
        <v>60</v>
      </c>
      <c r="J7" s="7">
        <f>IF(H7="","",H7-IF(I7="",60,I7))</f>
        <v/>
      </c>
      <c r="K7" s="5" t="n"/>
      <c r="L7" s="5" t="n"/>
      <c r="M7" s="5" t="inlineStr">
        <is>
          <t>Not Started</t>
        </is>
      </c>
      <c r="N7" s="6" t="inlineStr">
        <is>
          <t>Procurement — R. Patel (sample)</t>
        </is>
      </c>
      <c r="O7" s="5">
        <f>IF(OR(H7="",L7&lt;&gt;"",M7="Complete"),"",H7-TODAY())</f>
        <v/>
      </c>
      <c r="P7" s="5">
        <f>IF(OR(J7="",K7&lt;&gt;"",L7&lt;&gt;"",M7="Complete"),"",J7-TODAY())</f>
        <v/>
      </c>
      <c r="Q7" s="5">
        <f>IF(AND(B7="",D7=""),"",IF(H7="","Missing Date",IF(OR(L7&lt;&gt;"",M7="Complete"),"Renewed / Complete",IF(H7&lt;TODAY(),"Expired",IF(AND(K7="",J7&lt;TODAY()),"Request Overdue",IF(K7&lt;&gt;"","Awaiting Supplier",IF(H7-TODAY()&lt;=60,"Due Soon","OK")))))))</f>
        <v/>
      </c>
      <c r="R7" s="5">
        <f>IF(OR(J7="",L7&lt;&gt;"",M7="Complete"),"",J7+ROW()/10000)</f>
        <v/>
      </c>
    </row>
    <row r="8">
      <c r="A8" s="5" t="inlineStr">
        <is>
          <t>SAMPLE</t>
        </is>
      </c>
      <c r="B8" s="6" t="inlineStr">
        <is>
          <t>Pacific Spice Co. (sample)</t>
        </is>
      </c>
      <c r="C8" s="5" t="inlineStr">
        <is>
          <t>Ingredients / Raw Materials</t>
        </is>
      </c>
      <c r="D8" s="5" t="inlineStr">
        <is>
          <t>Kosher</t>
        </is>
      </c>
      <c r="E8" s="6" t="inlineStr">
        <is>
          <t>OU Kosher (sample)</t>
        </is>
      </c>
      <c r="F8" s="5" t="inlineStr">
        <is>
          <t>KOS-8812</t>
        </is>
      </c>
      <c r="G8" s="7" t="n">
        <v>45963</v>
      </c>
      <c r="H8" s="7" t="n">
        <v>46328</v>
      </c>
      <c r="I8" s="5" t="n">
        <v>60</v>
      </c>
      <c r="J8" s="7">
        <f>IF(H8="","",H8-IF(I8="",60,I8))</f>
        <v/>
      </c>
      <c r="K8" s="7" t="n">
        <v>46293</v>
      </c>
      <c r="L8" s="5" t="n"/>
      <c r="M8" s="5" t="inlineStr">
        <is>
          <t>Reminder Sent</t>
        </is>
      </c>
      <c r="N8" s="6" t="inlineStr">
        <is>
          <t>Procurement — R. Patel (sample)</t>
        </is>
      </c>
      <c r="O8" s="5">
        <f>IF(OR(H8="",L8&lt;&gt;"",M8="Complete"),"",H8-TODAY())</f>
        <v/>
      </c>
      <c r="P8" s="5">
        <f>IF(OR(J8="",K8&lt;&gt;"",L8&lt;&gt;"",M8="Complete"),"",J8-TODAY())</f>
        <v/>
      </c>
      <c r="Q8" s="5">
        <f>IF(AND(B8="",D8=""),"",IF(H8="","Missing Date",IF(OR(L8&lt;&gt;"",M8="Complete"),"Renewed / Complete",IF(H8&lt;TODAY(),"Expired",IF(AND(K8="",J8&lt;TODAY()),"Request Overdue",IF(K8&lt;&gt;"","Awaiting Supplier",IF(H8-TODAY()&lt;=60,"Due Soon","OK")))))))</f>
        <v/>
      </c>
      <c r="R8" s="5">
        <f>IF(OR(J8="",L8&lt;&gt;"",M8="Complete"),"",J8+ROW()/10000)</f>
        <v/>
      </c>
    </row>
    <row r="9">
      <c r="A9" s="5" t="inlineStr">
        <is>
          <t>SAMPLE</t>
        </is>
      </c>
      <c r="B9" s="6" t="inlineStr">
        <is>
          <t>Nordic Packaging (sample)</t>
        </is>
      </c>
      <c r="C9" s="5" t="inlineStr">
        <is>
          <t>Packaging</t>
        </is>
      </c>
      <c r="D9" s="5" t="inlineStr">
        <is>
          <t>ISO 9001 / 14001 / 22000 (supplier-held)</t>
        </is>
      </c>
      <c r="E9" s="6" t="inlineStr">
        <is>
          <t>BSI (sample)</t>
        </is>
      </c>
      <c r="F9" s="5" t="inlineStr">
        <is>
          <t>ISO9-7710</t>
        </is>
      </c>
      <c r="G9" s="7" t="n">
        <v>45203</v>
      </c>
      <c r="H9" s="7" t="n">
        <v>46298</v>
      </c>
      <c r="I9" s="5" t="n">
        <v>90</v>
      </c>
      <c r="J9" s="7">
        <f>IF(H9="","",H9-IF(I9="",60,I9))</f>
        <v/>
      </c>
      <c r="K9" s="7" t="n">
        <v>46263</v>
      </c>
      <c r="L9" s="5" t="n"/>
      <c r="M9" s="5" t="inlineStr">
        <is>
          <t>Reminder Sent</t>
        </is>
      </c>
      <c r="N9" s="6" t="inlineStr">
        <is>
          <t>Quality — L. Chen (sample)</t>
        </is>
      </c>
      <c r="O9" s="5">
        <f>IF(OR(H9="",L9&lt;&gt;"",M9="Complete"),"",H9-TODAY())</f>
        <v/>
      </c>
      <c r="P9" s="5">
        <f>IF(OR(J9="",K9&lt;&gt;"",L9&lt;&gt;"",M9="Complete"),"",J9-TODAY())</f>
        <v/>
      </c>
      <c r="Q9" s="5">
        <f>IF(AND(B9="",D9=""),"",IF(H9="","Missing Date",IF(OR(L9&lt;&gt;"",M9="Complete"),"Renewed / Complete",IF(H9&lt;TODAY(),"Expired",IF(AND(K9="",J9&lt;TODAY()),"Request Overdue",IF(K9&lt;&gt;"","Awaiting Supplier",IF(H9-TODAY()&lt;=60,"Due Soon","OK")))))))</f>
        <v/>
      </c>
      <c r="R9" s="5">
        <f>IF(OR(J9="",L9&lt;&gt;"",M9="Complete"),"",J9+ROW()/10000)</f>
        <v/>
      </c>
    </row>
    <row r="10">
      <c r="A10" s="5" t="inlineStr">
        <is>
          <t>SAMPLE</t>
        </is>
      </c>
      <c r="B10" s="6" t="inlineStr">
        <is>
          <t>Nordic Packaging (sample)</t>
        </is>
      </c>
      <c r="C10" s="5" t="inlineStr">
        <is>
          <t>Packaging</t>
        </is>
      </c>
      <c r="D10" s="5" t="inlineStr">
        <is>
          <t>ISO 9001 / 14001 / 22000 (supplier-held)</t>
        </is>
      </c>
      <c r="E10" s="6" t="inlineStr">
        <is>
          <t>SGS (sample)</t>
        </is>
      </c>
      <c r="F10" s="5" t="inlineStr">
        <is>
          <t>ISO14-3302</t>
        </is>
      </c>
      <c r="G10" s="7" t="n">
        <v>45218</v>
      </c>
      <c r="H10" s="7" t="n">
        <v>46313</v>
      </c>
      <c r="I10" s="5" t="n">
        <v>90</v>
      </c>
      <c r="J10" s="7">
        <f>IF(H10="","",H10-IF(I10="",60,I10))</f>
        <v/>
      </c>
      <c r="K10" s="7" t="n">
        <v>46243</v>
      </c>
      <c r="L10" s="7" t="n">
        <v>46300</v>
      </c>
      <c r="M10" s="5" t="inlineStr">
        <is>
          <t>Requested</t>
        </is>
      </c>
      <c r="N10" s="6" t="inlineStr">
        <is>
          <t>Quality — L. Chen (sample)</t>
        </is>
      </c>
      <c r="O10" s="5">
        <f>IF(OR(H10="",L10&lt;&gt;"",M10="Complete"),"",H10-TODAY())</f>
        <v/>
      </c>
      <c r="P10" s="5">
        <f>IF(OR(J10="",K10&lt;&gt;"",L10&lt;&gt;"",M10="Complete"),"",J10-TODAY())</f>
        <v/>
      </c>
      <c r="Q10" s="5">
        <f>IF(AND(B10="",D10=""),"",IF(H10="","Missing Date",IF(OR(L10&lt;&gt;"",M10="Complete"),"Renewed / Complete",IF(H10&lt;TODAY(),"Expired",IF(AND(K10="",J10&lt;TODAY()),"Request Overdue",IF(K10&lt;&gt;"","Awaiting Supplier",IF(H10-TODAY()&lt;=60,"Due Soon","OK")))))))</f>
        <v/>
      </c>
      <c r="R10" s="5">
        <f>IF(OR(J10="",L10&lt;&gt;"",M10="Complete"),"",J10+ROW()/10000)</f>
        <v/>
      </c>
    </row>
    <row r="11">
      <c r="A11" s="5" t="inlineStr">
        <is>
          <t>SAMPLE</t>
        </is>
      </c>
      <c r="B11" s="6" t="inlineStr">
        <is>
          <t>Bright Path Staffing (sample)</t>
        </is>
      </c>
      <c r="C11" s="5" t="inlineStr">
        <is>
          <t>Services / Staffing</t>
        </is>
      </c>
      <c r="D11" s="5" t="inlineStr">
        <is>
          <t>Supplier Diversity (MBE/WBE/etc.)</t>
        </is>
      </c>
      <c r="E11" s="6" t="inlineStr">
        <is>
          <t>NMSDC (sample)</t>
        </is>
      </c>
      <c r="F11" s="5" t="inlineStr">
        <is>
          <t>MBE-44190</t>
        </is>
      </c>
      <c r="G11" s="7" t="n">
        <v>46058</v>
      </c>
      <c r="H11" s="7" t="n">
        <v>46423</v>
      </c>
      <c r="I11" s="5" t="n">
        <v>90</v>
      </c>
      <c r="J11" s="7">
        <f>IF(H11="","",H11-IF(I11="",60,I11))</f>
        <v/>
      </c>
      <c r="K11" s="5" t="n"/>
      <c r="L11" s="5" t="n"/>
      <c r="M11" s="5" t="inlineStr">
        <is>
          <t>Not Started</t>
        </is>
      </c>
      <c r="N11" s="6" t="inlineStr">
        <is>
          <t>Supplier Diversity — M. Brooks (sample)</t>
        </is>
      </c>
      <c r="O11" s="5">
        <f>IF(OR(H11="",L11&lt;&gt;"",M11="Complete"),"",H11-TODAY())</f>
        <v/>
      </c>
      <c r="P11" s="5">
        <f>IF(OR(J11="",K11&lt;&gt;"",L11&lt;&gt;"",M11="Complete"),"",J11-TODAY())</f>
        <v/>
      </c>
      <c r="Q11" s="5">
        <f>IF(AND(B11="",D11=""),"",IF(H11="","Missing Date",IF(OR(L11&lt;&gt;"",M11="Complete"),"Renewed / Complete",IF(H11&lt;TODAY(),"Expired",IF(AND(K11="",J11&lt;TODAY()),"Request Overdue",IF(K11&lt;&gt;"","Awaiting Supplier",IF(H11-TODAY()&lt;=60,"Due Soon","OK")))))))</f>
        <v/>
      </c>
      <c r="R11" s="5">
        <f>IF(OR(J11="",L11&lt;&gt;"",M11="Complete"),"",J11+ROW()/10000)</f>
        <v/>
      </c>
    </row>
    <row r="12">
      <c r="A12" s="5" t="inlineStr">
        <is>
          <t>SAMPLE</t>
        </is>
      </c>
      <c r="B12" s="6" t="inlineStr">
        <is>
          <t>Andes Imports (sample)</t>
        </is>
      </c>
      <c r="C12" s="5" t="inlineStr">
        <is>
          <t>Importer / Distributor</t>
        </is>
      </c>
      <c r="D12" s="5" t="inlineStr">
        <is>
          <t>FSVP Documentation</t>
        </is>
      </c>
      <c r="E12" s="6" t="inlineStr">
        <is>
          <t>Internal / Importer file (sample)</t>
        </is>
      </c>
      <c r="F12" s="5" t="inlineStr">
        <is>
          <t>FSVP-0091</t>
        </is>
      </c>
      <c r="G12" s="5" t="n"/>
      <c r="H12" s="5" t="n"/>
      <c r="I12" s="5" t="n">
        <v>60</v>
      </c>
      <c r="J12" s="7">
        <f>IF(H12="","",H12-IF(I12="",60,I12))</f>
        <v/>
      </c>
      <c r="K12" s="5" t="n"/>
      <c r="L12" s="5" t="n"/>
      <c r="M12" s="5" t="inlineStr">
        <is>
          <t>Not Started</t>
        </is>
      </c>
      <c r="N12" s="6" t="inlineStr">
        <is>
          <t>Food Safety — A. Ruiz (sample)</t>
        </is>
      </c>
      <c r="O12" s="5">
        <f>IF(OR(H12="",L12&lt;&gt;"",M12="Complete"),"",H12-TODAY())</f>
        <v/>
      </c>
      <c r="P12" s="5">
        <f>IF(OR(J12="",K12&lt;&gt;"",L12&lt;&gt;"",M12="Complete"),"",J12-TODAY())</f>
        <v/>
      </c>
      <c r="Q12" s="5">
        <f>IF(AND(B12="",D12=""),"",IF(H12="","Missing Date",IF(OR(L12&lt;&gt;"",M12="Complete"),"Renewed / Complete",IF(H12&lt;TODAY(),"Expired",IF(AND(K12="",J12&lt;TODAY()),"Request Overdue",IF(K12&lt;&gt;"","Awaiting Supplier",IF(H12-TODAY()&lt;=60,"Due Soon","OK")))))))</f>
        <v/>
      </c>
      <c r="R12" s="5">
        <f>IF(OR(J12="",L12&lt;&gt;"",M12="Complete"),"",J12+ROW()/10000)</f>
        <v/>
      </c>
    </row>
    <row r="13">
      <c r="A13" s="5" t="inlineStr">
        <is>
          <t>SAMPLE</t>
        </is>
      </c>
      <c r="B13" s="6" t="inlineStr">
        <is>
          <t>Andes Imports (sample)</t>
        </is>
      </c>
      <c r="C13" s="5" t="inlineStr">
        <is>
          <t>Importer / Distributor</t>
        </is>
      </c>
      <c r="D13" s="5" t="inlineStr">
        <is>
          <t>SQF/BRCGS</t>
        </is>
      </c>
      <c r="E13" s="6" t="inlineStr">
        <is>
          <t>SQFI (sample)</t>
        </is>
      </c>
      <c r="F13" s="5" t="inlineStr">
        <is>
          <t>SQF-66021</t>
        </is>
      </c>
      <c r="G13" s="7" t="n">
        <v>45958</v>
      </c>
      <c r="H13" s="7" t="n">
        <v>46323</v>
      </c>
      <c r="I13" s="5" t="n">
        <v>45</v>
      </c>
      <c r="J13" s="7">
        <f>IF(H13="","",H13-IF(I13="",60,I13))</f>
        <v/>
      </c>
      <c r="K13" s="7" t="n">
        <v>46273</v>
      </c>
      <c r="L13" s="5" t="n"/>
      <c r="M13" s="5" t="inlineStr">
        <is>
          <t>Complete</t>
        </is>
      </c>
      <c r="N13" s="6" t="inlineStr">
        <is>
          <t>Food Safety — A. Ruiz (sample)</t>
        </is>
      </c>
      <c r="O13" s="5">
        <f>IF(OR(H13="",L13&lt;&gt;"",M13="Complete"),"",H13-TODAY())</f>
        <v/>
      </c>
      <c r="P13" s="5">
        <f>IF(OR(J13="",K13&lt;&gt;"",L13&lt;&gt;"",M13="Complete"),"",J13-TODAY())</f>
        <v/>
      </c>
      <c r="Q13" s="5">
        <f>IF(AND(B13="",D13=""),"",IF(H13="","Missing Date",IF(OR(L13&lt;&gt;"",M13="Complete"),"Renewed / Complete",IF(H13&lt;TODAY(),"Expired",IF(AND(K13="",J13&lt;TODAY()),"Request Overdue",IF(K13&lt;&gt;"","Awaiting Supplier",IF(H13-TODAY()&lt;=60,"Due Soon","OK")))))))</f>
        <v/>
      </c>
      <c r="R13" s="5">
        <f>IF(OR(J13="",L13&lt;&gt;"",M13="Complete"),"",J13+ROW()/10000)</f>
        <v/>
      </c>
    </row>
    <row r="14">
      <c r="A14" s="5" t="inlineStr">
        <is>
          <t>SAMPLE</t>
        </is>
      </c>
      <c r="B14" s="6" t="inlineStr">
        <is>
          <t>Harbor Ingredients (sample)</t>
        </is>
      </c>
      <c r="C14" s="5" t="inlineStr">
        <is>
          <t>Co-Manufacturer</t>
        </is>
      </c>
      <c r="D14" s="5" t="inlineStr">
        <is>
          <t>ISO 9001 / 14001 / 22000 (supplier-held)</t>
        </is>
      </c>
      <c r="E14" s="6" t="inlineStr">
        <is>
          <t>Bureau Veritas (sample)</t>
        </is>
      </c>
      <c r="F14" s="5" t="inlineStr">
        <is>
          <t>ISO22-1189</t>
        </is>
      </c>
      <c r="G14" s="7" t="n">
        <v>45266</v>
      </c>
      <c r="H14" s="7" t="n">
        <v>46361</v>
      </c>
      <c r="I14" s="5" t="n">
        <v>50</v>
      </c>
      <c r="J14" s="7">
        <f>IF(H14="","",H14-IF(I14="",60,I14))</f>
        <v/>
      </c>
      <c r="K14" s="5" t="n"/>
      <c r="L14" s="5" t="n"/>
      <c r="M14" s="5" t="inlineStr">
        <is>
          <t>Not Started</t>
        </is>
      </c>
      <c r="N14" s="6" t="inlineStr">
        <is>
          <t>Food Safety — A. Ruiz (sample)</t>
        </is>
      </c>
      <c r="O14" s="5">
        <f>IF(OR(H14="",L14&lt;&gt;"",M14="Complete"),"",H14-TODAY())</f>
        <v/>
      </c>
      <c r="P14" s="5">
        <f>IF(OR(J14="",K14&lt;&gt;"",L14&lt;&gt;"",M14="Complete"),"",J14-TODAY())</f>
        <v/>
      </c>
      <c r="Q14" s="5">
        <f>IF(AND(B14="",D14=""),"",IF(H14="","Missing Date",IF(OR(L14&lt;&gt;"",M14="Complete"),"Renewed / Complete",IF(H14&lt;TODAY(),"Expired",IF(AND(K14="",J14&lt;TODAY()),"Request Overdue",IF(K14&lt;&gt;"","Awaiting Supplier",IF(H14-TODAY()&lt;=60,"Due Soon","OK")))))))</f>
        <v/>
      </c>
      <c r="R14" s="5">
        <f>IF(OR(J14="",L14&lt;&gt;"",M14="Complete"),"",J14+ROW()/10000)</f>
        <v/>
      </c>
    </row>
    <row r="15">
      <c r="J15" s="7">
        <f>IF(H15="","",H15-IF(I15="",60,I15))</f>
        <v/>
      </c>
      <c r="O15" s="5">
        <f>IF(OR(H15="",L15&lt;&gt;"",M15="Complete"),"",H15-TODAY())</f>
        <v/>
      </c>
      <c r="P15" s="5">
        <f>IF(OR(J15="",K15&lt;&gt;"",L15&lt;&gt;"",M15="Complete"),"",J15-TODAY())</f>
        <v/>
      </c>
      <c r="Q15" s="5">
        <f>IF(AND(B15="",D15=""),"",IF(H15="","Missing Date",IF(OR(L15&lt;&gt;"",M15="Complete"),"Renewed / Complete",IF(H15&lt;TODAY(),"Expired",IF(AND(K15="",J15&lt;TODAY()),"Request Overdue",IF(K15&lt;&gt;"","Awaiting Supplier",IF(H15-TODAY()&lt;=60,"Due Soon","OK")))))))</f>
        <v/>
      </c>
      <c r="R15" s="5">
        <f>IF(OR(J15="",L15&lt;&gt;"",M15="Complete"),"",J15+ROW()/10000)</f>
        <v/>
      </c>
    </row>
    <row r="16">
      <c r="J16" s="7">
        <f>IF(H16="","",H16-IF(I16="",60,I16))</f>
        <v/>
      </c>
      <c r="O16" s="5">
        <f>IF(OR(H16="",L16&lt;&gt;"",M16="Complete"),"",H16-TODAY())</f>
        <v/>
      </c>
      <c r="P16" s="5">
        <f>IF(OR(J16="",K16&lt;&gt;"",L16&lt;&gt;"",M16="Complete"),"",J16-TODAY())</f>
        <v/>
      </c>
      <c r="Q16" s="5">
        <f>IF(AND(B16="",D16=""),"",IF(H16="","Missing Date",IF(OR(L16&lt;&gt;"",M16="Complete"),"Renewed / Complete",IF(H16&lt;TODAY(),"Expired",IF(AND(K16="",J16&lt;TODAY()),"Request Overdue",IF(K16&lt;&gt;"","Awaiting Supplier",IF(H16-TODAY()&lt;=60,"Due Soon","OK")))))))</f>
        <v/>
      </c>
      <c r="R16" s="5">
        <f>IF(OR(J16="",L16&lt;&gt;"",M16="Complete"),"",J16+ROW()/10000)</f>
        <v/>
      </c>
    </row>
    <row r="17">
      <c r="J17" s="7">
        <f>IF(H17="","",H17-IF(I17="",60,I17))</f>
        <v/>
      </c>
      <c r="O17" s="5">
        <f>IF(OR(H17="",L17&lt;&gt;"",M17="Complete"),"",H17-TODAY())</f>
        <v/>
      </c>
      <c r="P17" s="5">
        <f>IF(OR(J17="",K17&lt;&gt;"",L17&lt;&gt;"",M17="Complete"),"",J17-TODAY())</f>
        <v/>
      </c>
      <c r="Q17" s="5">
        <f>IF(AND(B17="",D17=""),"",IF(H17="","Missing Date",IF(OR(L17&lt;&gt;"",M17="Complete"),"Renewed / Complete",IF(H17&lt;TODAY(),"Expired",IF(AND(K17="",J17&lt;TODAY()),"Request Overdue",IF(K17&lt;&gt;"","Awaiting Supplier",IF(H17-TODAY()&lt;=60,"Due Soon","OK")))))))</f>
        <v/>
      </c>
      <c r="R17" s="5">
        <f>IF(OR(J17="",L17&lt;&gt;"",M17="Complete"),"",J17+ROW()/10000)</f>
        <v/>
      </c>
    </row>
    <row r="18">
      <c r="J18" s="7">
        <f>IF(H18="","",H18-IF(I18="",60,I18))</f>
        <v/>
      </c>
      <c r="O18" s="5">
        <f>IF(OR(H18="",L18&lt;&gt;"",M18="Complete"),"",H18-TODAY())</f>
        <v/>
      </c>
      <c r="P18" s="5">
        <f>IF(OR(J18="",K18&lt;&gt;"",L18&lt;&gt;"",M18="Complete"),"",J18-TODAY())</f>
        <v/>
      </c>
      <c r="Q18" s="5">
        <f>IF(AND(B18="",D18=""),"",IF(H18="","Missing Date",IF(OR(L18&lt;&gt;"",M18="Complete"),"Renewed / Complete",IF(H18&lt;TODAY(),"Expired",IF(AND(K18="",J18&lt;TODAY()),"Request Overdue",IF(K18&lt;&gt;"","Awaiting Supplier",IF(H18-TODAY()&lt;=60,"Due Soon","OK")))))))</f>
        <v/>
      </c>
      <c r="R18" s="5">
        <f>IF(OR(J18="",L18&lt;&gt;"",M18="Complete"),"",J18+ROW()/10000)</f>
        <v/>
      </c>
    </row>
    <row r="19">
      <c r="J19" s="7">
        <f>IF(H19="","",H19-IF(I19="",60,I19))</f>
        <v/>
      </c>
      <c r="O19" s="5">
        <f>IF(OR(H19="",L19&lt;&gt;"",M19="Complete"),"",H19-TODAY())</f>
        <v/>
      </c>
      <c r="P19" s="5">
        <f>IF(OR(J19="",K19&lt;&gt;"",L19&lt;&gt;"",M19="Complete"),"",J19-TODAY())</f>
        <v/>
      </c>
      <c r="Q19" s="5">
        <f>IF(AND(B19="",D19=""),"",IF(H19="","Missing Date",IF(OR(L19&lt;&gt;"",M19="Complete"),"Renewed / Complete",IF(H19&lt;TODAY(),"Expired",IF(AND(K19="",J19&lt;TODAY()),"Request Overdue",IF(K19&lt;&gt;"","Awaiting Supplier",IF(H19-TODAY()&lt;=60,"Due Soon","OK")))))))</f>
        <v/>
      </c>
      <c r="R19" s="5">
        <f>IF(OR(J19="",L19&lt;&gt;"",M19="Complete"),"",J19+ROW()/10000)</f>
        <v/>
      </c>
    </row>
    <row r="20">
      <c r="J20" s="7">
        <f>IF(H20="","",H20-IF(I20="",60,I20))</f>
        <v/>
      </c>
      <c r="O20" s="5">
        <f>IF(OR(H20="",L20&lt;&gt;"",M20="Complete"),"",H20-TODAY())</f>
        <v/>
      </c>
      <c r="P20" s="5">
        <f>IF(OR(J20="",K20&lt;&gt;"",L20&lt;&gt;"",M20="Complete"),"",J20-TODAY())</f>
        <v/>
      </c>
      <c r="Q20" s="5">
        <f>IF(AND(B20="",D20=""),"",IF(H20="","Missing Date",IF(OR(L20&lt;&gt;"",M20="Complete"),"Renewed / Complete",IF(H20&lt;TODAY(),"Expired",IF(AND(K20="",J20&lt;TODAY()),"Request Overdue",IF(K20&lt;&gt;"","Awaiting Supplier",IF(H20-TODAY()&lt;=60,"Due Soon","OK")))))))</f>
        <v/>
      </c>
      <c r="R20" s="5">
        <f>IF(OR(J20="",L20&lt;&gt;"",M20="Complete"),"",J20+ROW()/10000)</f>
        <v/>
      </c>
    </row>
    <row r="21">
      <c r="J21" s="7">
        <f>IF(H21="","",H21-IF(I21="",60,I21))</f>
        <v/>
      </c>
      <c r="O21" s="5">
        <f>IF(OR(H21="",L21&lt;&gt;"",M21="Complete"),"",H21-TODAY())</f>
        <v/>
      </c>
      <c r="P21" s="5">
        <f>IF(OR(J21="",K21&lt;&gt;"",L21&lt;&gt;"",M21="Complete"),"",J21-TODAY())</f>
        <v/>
      </c>
      <c r="Q21" s="5">
        <f>IF(AND(B21="",D21=""),"",IF(H21="","Missing Date",IF(OR(L21&lt;&gt;"",M21="Complete"),"Renewed / Complete",IF(H21&lt;TODAY(),"Expired",IF(AND(K21="",J21&lt;TODAY()),"Request Overdue",IF(K21&lt;&gt;"","Awaiting Supplier",IF(H21-TODAY()&lt;=60,"Due Soon","OK")))))))</f>
        <v/>
      </c>
      <c r="R21" s="5">
        <f>IF(OR(J21="",L21&lt;&gt;"",M21="Complete"),"",J21+ROW()/10000)</f>
        <v/>
      </c>
    </row>
    <row r="22">
      <c r="J22" s="7">
        <f>IF(H22="","",H22-IF(I22="",60,I22))</f>
        <v/>
      </c>
      <c r="O22" s="5">
        <f>IF(OR(H22="",L22&lt;&gt;"",M22="Complete"),"",H22-TODAY())</f>
        <v/>
      </c>
      <c r="P22" s="5">
        <f>IF(OR(J22="",K22&lt;&gt;"",L22&lt;&gt;"",M22="Complete"),"",J22-TODAY())</f>
        <v/>
      </c>
      <c r="Q22" s="5">
        <f>IF(AND(B22="",D22=""),"",IF(H22="","Missing Date",IF(OR(L22&lt;&gt;"",M22="Complete"),"Renewed / Complete",IF(H22&lt;TODAY(),"Expired",IF(AND(K22="",J22&lt;TODAY()),"Request Overdue",IF(K22&lt;&gt;"","Awaiting Supplier",IF(H22-TODAY()&lt;=60,"Due Soon","OK")))))))</f>
        <v/>
      </c>
      <c r="R22" s="5">
        <f>IF(OR(J22="",L22&lt;&gt;"",M22="Complete"),"",J22+ROW()/10000)</f>
        <v/>
      </c>
    </row>
    <row r="23">
      <c r="J23" s="7">
        <f>IF(H23="","",H23-IF(I23="",60,I23))</f>
        <v/>
      </c>
      <c r="O23" s="5">
        <f>IF(OR(H23="",L23&lt;&gt;"",M23="Complete"),"",H23-TODAY())</f>
        <v/>
      </c>
      <c r="P23" s="5">
        <f>IF(OR(J23="",K23&lt;&gt;"",L23&lt;&gt;"",M23="Complete"),"",J23-TODAY())</f>
        <v/>
      </c>
      <c r="Q23" s="5">
        <f>IF(AND(B23="",D23=""),"",IF(H23="","Missing Date",IF(OR(L23&lt;&gt;"",M23="Complete"),"Renewed / Complete",IF(H23&lt;TODAY(),"Expired",IF(AND(K23="",J23&lt;TODAY()),"Request Overdue",IF(K23&lt;&gt;"","Awaiting Supplier",IF(H23-TODAY()&lt;=60,"Due Soon","OK")))))))</f>
        <v/>
      </c>
      <c r="R23" s="5">
        <f>IF(OR(J23="",L23&lt;&gt;"",M23="Complete"),"",J23+ROW()/10000)</f>
        <v/>
      </c>
    </row>
    <row r="24">
      <c r="J24" s="7">
        <f>IF(H24="","",H24-IF(I24="",60,I24))</f>
        <v/>
      </c>
      <c r="O24" s="5">
        <f>IF(OR(H24="",L24&lt;&gt;"",M24="Complete"),"",H24-TODAY())</f>
        <v/>
      </c>
      <c r="P24" s="5">
        <f>IF(OR(J24="",K24&lt;&gt;"",L24&lt;&gt;"",M24="Complete"),"",J24-TODAY())</f>
        <v/>
      </c>
      <c r="Q24" s="5">
        <f>IF(AND(B24="",D24=""),"",IF(H24="","Missing Date",IF(OR(L24&lt;&gt;"",M24="Complete"),"Renewed / Complete",IF(H24&lt;TODAY(),"Expired",IF(AND(K24="",J24&lt;TODAY()),"Request Overdue",IF(K24&lt;&gt;"","Awaiting Supplier",IF(H24-TODAY()&lt;=60,"Due Soon","OK")))))))</f>
        <v/>
      </c>
      <c r="R24" s="5">
        <f>IF(OR(J24="",L24&lt;&gt;"",M24="Complete"),"",J24+ROW()/10000)</f>
        <v/>
      </c>
    </row>
    <row r="25">
      <c r="J25" s="7">
        <f>IF(H25="","",H25-IF(I25="",60,I25))</f>
        <v/>
      </c>
      <c r="O25" s="5">
        <f>IF(OR(H25="",L25&lt;&gt;"",M25="Complete"),"",H25-TODAY())</f>
        <v/>
      </c>
      <c r="P25" s="5">
        <f>IF(OR(J25="",K25&lt;&gt;"",L25&lt;&gt;"",M25="Complete"),"",J25-TODAY())</f>
        <v/>
      </c>
      <c r="Q25" s="5">
        <f>IF(AND(B25="",D25=""),"",IF(H25="","Missing Date",IF(OR(L25&lt;&gt;"",M25="Complete"),"Renewed / Complete",IF(H25&lt;TODAY(),"Expired",IF(AND(K25="",J25&lt;TODAY()),"Request Overdue",IF(K25&lt;&gt;"","Awaiting Supplier",IF(H25-TODAY()&lt;=60,"Due Soon","OK")))))))</f>
        <v/>
      </c>
      <c r="R25" s="5">
        <f>IF(OR(J25="",L25&lt;&gt;"",M25="Complete"),"",J25+ROW()/10000)</f>
        <v/>
      </c>
    </row>
    <row r="26">
      <c r="J26" s="7">
        <f>IF(H26="","",H26-IF(I26="",60,I26))</f>
        <v/>
      </c>
      <c r="O26" s="5">
        <f>IF(OR(H26="",L26&lt;&gt;"",M26="Complete"),"",H26-TODAY())</f>
        <v/>
      </c>
      <c r="P26" s="5">
        <f>IF(OR(J26="",K26&lt;&gt;"",L26&lt;&gt;"",M26="Complete"),"",J26-TODAY())</f>
        <v/>
      </c>
      <c r="Q26" s="5">
        <f>IF(AND(B26="",D26=""),"",IF(H26="","Missing Date",IF(OR(L26&lt;&gt;"",M26="Complete"),"Renewed / Complete",IF(H26&lt;TODAY(),"Expired",IF(AND(K26="",J26&lt;TODAY()),"Request Overdue",IF(K26&lt;&gt;"","Awaiting Supplier",IF(H26-TODAY()&lt;=60,"Due Soon","OK")))))))</f>
        <v/>
      </c>
      <c r="R26" s="5">
        <f>IF(OR(J26="",L26&lt;&gt;"",M26="Complete"),"",J26+ROW()/10000)</f>
        <v/>
      </c>
    </row>
    <row r="27">
      <c r="J27" s="7">
        <f>IF(H27="","",H27-IF(I27="",60,I27))</f>
        <v/>
      </c>
      <c r="O27" s="5">
        <f>IF(OR(H27="",L27&lt;&gt;"",M27="Complete"),"",H27-TODAY())</f>
        <v/>
      </c>
      <c r="P27" s="5">
        <f>IF(OR(J27="",K27&lt;&gt;"",L27&lt;&gt;"",M27="Complete"),"",J27-TODAY())</f>
        <v/>
      </c>
      <c r="Q27" s="5">
        <f>IF(AND(B27="",D27=""),"",IF(H27="","Missing Date",IF(OR(L27&lt;&gt;"",M27="Complete"),"Renewed / Complete",IF(H27&lt;TODAY(),"Expired",IF(AND(K27="",J27&lt;TODAY()),"Request Overdue",IF(K27&lt;&gt;"","Awaiting Supplier",IF(H27-TODAY()&lt;=60,"Due Soon","OK")))))))</f>
        <v/>
      </c>
      <c r="R27" s="5">
        <f>IF(OR(J27="",L27&lt;&gt;"",M27="Complete"),"",J27+ROW()/10000)</f>
        <v/>
      </c>
    </row>
    <row r="28">
      <c r="J28" s="7">
        <f>IF(H28="","",H28-IF(I28="",60,I28))</f>
        <v/>
      </c>
      <c r="O28" s="5">
        <f>IF(OR(H28="",L28&lt;&gt;"",M28="Complete"),"",H28-TODAY())</f>
        <v/>
      </c>
      <c r="P28" s="5">
        <f>IF(OR(J28="",K28&lt;&gt;"",L28&lt;&gt;"",M28="Complete"),"",J28-TODAY())</f>
        <v/>
      </c>
      <c r="Q28" s="5">
        <f>IF(AND(B28="",D28=""),"",IF(H28="","Missing Date",IF(OR(L28&lt;&gt;"",M28="Complete"),"Renewed / Complete",IF(H28&lt;TODAY(),"Expired",IF(AND(K28="",J28&lt;TODAY()),"Request Overdue",IF(K28&lt;&gt;"","Awaiting Supplier",IF(H28-TODAY()&lt;=60,"Due Soon","OK")))))))</f>
        <v/>
      </c>
      <c r="R28" s="5">
        <f>IF(OR(J28="",L28&lt;&gt;"",M28="Complete"),"",J28+ROW()/10000)</f>
        <v/>
      </c>
    </row>
    <row r="29">
      <c r="J29" s="7">
        <f>IF(H29="","",H29-IF(I29="",60,I29))</f>
        <v/>
      </c>
      <c r="O29" s="5">
        <f>IF(OR(H29="",L29&lt;&gt;"",M29="Complete"),"",H29-TODAY())</f>
        <v/>
      </c>
      <c r="P29" s="5">
        <f>IF(OR(J29="",K29&lt;&gt;"",L29&lt;&gt;"",M29="Complete"),"",J29-TODAY())</f>
        <v/>
      </c>
      <c r="Q29" s="5">
        <f>IF(AND(B29="",D29=""),"",IF(H29="","Missing Date",IF(OR(L29&lt;&gt;"",M29="Complete"),"Renewed / Complete",IF(H29&lt;TODAY(),"Expired",IF(AND(K29="",J29&lt;TODAY()),"Request Overdue",IF(K29&lt;&gt;"","Awaiting Supplier",IF(H29-TODAY()&lt;=60,"Due Soon","OK")))))))</f>
        <v/>
      </c>
      <c r="R29" s="5">
        <f>IF(OR(J29="",L29&lt;&gt;"",M29="Complete"),"",J29+ROW()/10000)</f>
        <v/>
      </c>
    </row>
    <row r="30">
      <c r="J30" s="7">
        <f>IF(H30="","",H30-IF(I30="",60,I30))</f>
        <v/>
      </c>
      <c r="O30" s="5">
        <f>IF(OR(H30="",L30&lt;&gt;"",M30="Complete"),"",H30-TODAY())</f>
        <v/>
      </c>
      <c r="P30" s="5">
        <f>IF(OR(J30="",K30&lt;&gt;"",L30&lt;&gt;"",M30="Complete"),"",J30-TODAY())</f>
        <v/>
      </c>
      <c r="Q30" s="5">
        <f>IF(AND(B30="",D30=""),"",IF(H30="","Missing Date",IF(OR(L30&lt;&gt;"",M30="Complete"),"Renewed / Complete",IF(H30&lt;TODAY(),"Expired",IF(AND(K30="",J30&lt;TODAY()),"Request Overdue",IF(K30&lt;&gt;"","Awaiting Supplier",IF(H30-TODAY()&lt;=60,"Due Soon","OK")))))))</f>
        <v/>
      </c>
      <c r="R30" s="5">
        <f>IF(OR(J30="",L30&lt;&gt;"",M30="Complete"),"",J30+ROW()/10000)</f>
        <v/>
      </c>
    </row>
    <row r="31">
      <c r="J31" s="7">
        <f>IF(H31="","",H31-IF(I31="",60,I31))</f>
        <v/>
      </c>
      <c r="O31" s="5">
        <f>IF(OR(H31="",L31&lt;&gt;"",M31="Complete"),"",H31-TODAY())</f>
        <v/>
      </c>
      <c r="P31" s="5">
        <f>IF(OR(J31="",K31&lt;&gt;"",L31&lt;&gt;"",M31="Complete"),"",J31-TODAY())</f>
        <v/>
      </c>
      <c r="Q31" s="5">
        <f>IF(AND(B31="",D31=""),"",IF(H31="","Missing Date",IF(OR(L31&lt;&gt;"",M31="Complete"),"Renewed / Complete",IF(H31&lt;TODAY(),"Expired",IF(AND(K31="",J31&lt;TODAY()),"Request Overdue",IF(K31&lt;&gt;"","Awaiting Supplier",IF(H31-TODAY()&lt;=60,"Due Soon","OK")))))))</f>
        <v/>
      </c>
      <c r="R31" s="5">
        <f>IF(OR(J31="",L31&lt;&gt;"",M31="Complete"),"",J31+ROW()/10000)</f>
        <v/>
      </c>
    </row>
    <row r="32">
      <c r="J32" s="7">
        <f>IF(H32="","",H32-IF(I32="",60,I32))</f>
        <v/>
      </c>
      <c r="O32" s="5">
        <f>IF(OR(H32="",L32&lt;&gt;"",M32="Complete"),"",H32-TODAY())</f>
        <v/>
      </c>
      <c r="P32" s="5">
        <f>IF(OR(J32="",K32&lt;&gt;"",L32&lt;&gt;"",M32="Complete"),"",J32-TODAY())</f>
        <v/>
      </c>
      <c r="Q32" s="5">
        <f>IF(AND(B32="",D32=""),"",IF(H32="","Missing Date",IF(OR(L32&lt;&gt;"",M32="Complete"),"Renewed / Complete",IF(H32&lt;TODAY(),"Expired",IF(AND(K32="",J32&lt;TODAY()),"Request Overdue",IF(K32&lt;&gt;"","Awaiting Supplier",IF(H32-TODAY()&lt;=60,"Due Soon","OK")))))))</f>
        <v/>
      </c>
      <c r="R32" s="5">
        <f>IF(OR(J32="",L32&lt;&gt;"",M32="Complete"),"",J32+ROW()/10000)</f>
        <v/>
      </c>
    </row>
    <row r="33">
      <c r="J33" s="7">
        <f>IF(H33="","",H33-IF(I33="",60,I33))</f>
        <v/>
      </c>
      <c r="O33" s="5">
        <f>IF(OR(H33="",L33&lt;&gt;"",M33="Complete"),"",H33-TODAY())</f>
        <v/>
      </c>
      <c r="P33" s="5">
        <f>IF(OR(J33="",K33&lt;&gt;"",L33&lt;&gt;"",M33="Complete"),"",J33-TODAY())</f>
        <v/>
      </c>
      <c r="Q33" s="5">
        <f>IF(AND(B33="",D33=""),"",IF(H33="","Missing Date",IF(OR(L33&lt;&gt;"",M33="Complete"),"Renewed / Complete",IF(H33&lt;TODAY(),"Expired",IF(AND(K33="",J33&lt;TODAY()),"Request Overdue",IF(K33&lt;&gt;"","Awaiting Supplier",IF(H33-TODAY()&lt;=60,"Due Soon","OK")))))))</f>
        <v/>
      </c>
      <c r="R33" s="5">
        <f>IF(OR(J33="",L33&lt;&gt;"",M33="Complete"),"",J33+ROW()/10000)</f>
        <v/>
      </c>
    </row>
    <row r="34">
      <c r="J34" s="7">
        <f>IF(H34="","",H34-IF(I34="",60,I34))</f>
        <v/>
      </c>
      <c r="O34" s="5">
        <f>IF(OR(H34="",L34&lt;&gt;"",M34="Complete"),"",H34-TODAY())</f>
        <v/>
      </c>
      <c r="P34" s="5">
        <f>IF(OR(J34="",K34&lt;&gt;"",L34&lt;&gt;"",M34="Complete"),"",J34-TODAY())</f>
        <v/>
      </c>
      <c r="Q34" s="5">
        <f>IF(AND(B34="",D34=""),"",IF(H34="","Missing Date",IF(OR(L34&lt;&gt;"",M34="Complete"),"Renewed / Complete",IF(H34&lt;TODAY(),"Expired",IF(AND(K34="",J34&lt;TODAY()),"Request Overdue",IF(K34&lt;&gt;"","Awaiting Supplier",IF(H34-TODAY()&lt;=60,"Due Soon","OK")))))))</f>
        <v/>
      </c>
      <c r="R34" s="5">
        <f>IF(OR(J34="",L34&lt;&gt;"",M34="Complete"),"",J34+ROW()/10000)</f>
        <v/>
      </c>
    </row>
    <row r="35">
      <c r="J35" s="7">
        <f>IF(H35="","",H35-IF(I35="",60,I35))</f>
        <v/>
      </c>
      <c r="O35" s="5">
        <f>IF(OR(H35="",L35&lt;&gt;"",M35="Complete"),"",H35-TODAY())</f>
        <v/>
      </c>
      <c r="P35" s="5">
        <f>IF(OR(J35="",K35&lt;&gt;"",L35&lt;&gt;"",M35="Complete"),"",J35-TODAY())</f>
        <v/>
      </c>
      <c r="Q35" s="5">
        <f>IF(AND(B35="",D35=""),"",IF(H35="","Missing Date",IF(OR(L35&lt;&gt;"",M35="Complete"),"Renewed / Complete",IF(H35&lt;TODAY(),"Expired",IF(AND(K35="",J35&lt;TODAY()),"Request Overdue",IF(K35&lt;&gt;"","Awaiting Supplier",IF(H35-TODAY()&lt;=60,"Due Soon","OK")))))))</f>
        <v/>
      </c>
      <c r="R35" s="5">
        <f>IF(OR(J35="",L35&lt;&gt;"",M35="Complete"),"",J35+ROW()/10000)</f>
        <v/>
      </c>
    </row>
    <row r="36">
      <c r="J36" s="7">
        <f>IF(H36="","",H36-IF(I36="",60,I36))</f>
        <v/>
      </c>
      <c r="O36" s="5">
        <f>IF(OR(H36="",L36&lt;&gt;"",M36="Complete"),"",H36-TODAY())</f>
        <v/>
      </c>
      <c r="P36" s="5">
        <f>IF(OR(J36="",K36&lt;&gt;"",L36&lt;&gt;"",M36="Complete"),"",J36-TODAY())</f>
        <v/>
      </c>
      <c r="Q36" s="5">
        <f>IF(AND(B36="",D36=""),"",IF(H36="","Missing Date",IF(OR(L36&lt;&gt;"",M36="Complete"),"Renewed / Complete",IF(H36&lt;TODAY(),"Expired",IF(AND(K36="",J36&lt;TODAY()),"Request Overdue",IF(K36&lt;&gt;"","Awaiting Supplier",IF(H36-TODAY()&lt;=60,"Due Soon","OK")))))))</f>
        <v/>
      </c>
      <c r="R36" s="5">
        <f>IF(OR(J36="",L36&lt;&gt;"",M36="Complete"),"",J36+ROW()/10000)</f>
        <v/>
      </c>
    </row>
    <row r="37">
      <c r="J37" s="7">
        <f>IF(H37="","",H37-IF(I37="",60,I37))</f>
        <v/>
      </c>
      <c r="O37" s="5">
        <f>IF(OR(H37="",L37&lt;&gt;"",M37="Complete"),"",H37-TODAY())</f>
        <v/>
      </c>
      <c r="P37" s="5">
        <f>IF(OR(J37="",K37&lt;&gt;"",L37&lt;&gt;"",M37="Complete"),"",J37-TODAY())</f>
        <v/>
      </c>
      <c r="Q37" s="5">
        <f>IF(AND(B37="",D37=""),"",IF(H37="","Missing Date",IF(OR(L37&lt;&gt;"",M37="Complete"),"Renewed / Complete",IF(H37&lt;TODAY(),"Expired",IF(AND(K37="",J37&lt;TODAY()),"Request Overdue",IF(K37&lt;&gt;"","Awaiting Supplier",IF(H37-TODAY()&lt;=60,"Due Soon","OK")))))))</f>
        <v/>
      </c>
      <c r="R37" s="5">
        <f>IF(OR(J37="",L37&lt;&gt;"",M37="Complete"),"",J37+ROW()/10000)</f>
        <v/>
      </c>
    </row>
    <row r="38">
      <c r="J38" s="7">
        <f>IF(H38="","",H38-IF(I38="",60,I38))</f>
        <v/>
      </c>
      <c r="O38" s="5">
        <f>IF(OR(H38="",L38&lt;&gt;"",M38="Complete"),"",H38-TODAY())</f>
        <v/>
      </c>
      <c r="P38" s="5">
        <f>IF(OR(J38="",K38&lt;&gt;"",L38&lt;&gt;"",M38="Complete"),"",J38-TODAY())</f>
        <v/>
      </c>
      <c r="Q38" s="5">
        <f>IF(AND(B38="",D38=""),"",IF(H38="","Missing Date",IF(OR(L38&lt;&gt;"",M38="Complete"),"Renewed / Complete",IF(H38&lt;TODAY(),"Expired",IF(AND(K38="",J38&lt;TODAY()),"Request Overdue",IF(K38&lt;&gt;"","Awaiting Supplier",IF(H38-TODAY()&lt;=60,"Due Soon","OK")))))))</f>
        <v/>
      </c>
      <c r="R38" s="5">
        <f>IF(OR(J38="",L38&lt;&gt;"",M38="Complete"),"",J38+ROW()/10000)</f>
        <v/>
      </c>
    </row>
    <row r="39">
      <c r="J39" s="7">
        <f>IF(H39="","",H39-IF(I39="",60,I39))</f>
        <v/>
      </c>
      <c r="O39" s="5">
        <f>IF(OR(H39="",L39&lt;&gt;"",M39="Complete"),"",H39-TODAY())</f>
        <v/>
      </c>
      <c r="P39" s="5">
        <f>IF(OR(J39="",K39&lt;&gt;"",L39&lt;&gt;"",M39="Complete"),"",J39-TODAY())</f>
        <v/>
      </c>
      <c r="Q39" s="5">
        <f>IF(AND(B39="",D39=""),"",IF(H39="","Missing Date",IF(OR(L39&lt;&gt;"",M39="Complete"),"Renewed / Complete",IF(H39&lt;TODAY(),"Expired",IF(AND(K39="",J39&lt;TODAY()),"Request Overdue",IF(K39&lt;&gt;"","Awaiting Supplier",IF(H39-TODAY()&lt;=60,"Due Soon","OK")))))))</f>
        <v/>
      </c>
      <c r="R39" s="5">
        <f>IF(OR(J39="",L39&lt;&gt;"",M39="Complete"),"",J39+ROW()/10000)</f>
        <v/>
      </c>
    </row>
    <row r="40">
      <c r="J40" s="7">
        <f>IF(H40="","",H40-IF(I40="",60,I40))</f>
        <v/>
      </c>
      <c r="O40" s="5">
        <f>IF(OR(H40="",L40&lt;&gt;"",M40="Complete"),"",H40-TODAY())</f>
        <v/>
      </c>
      <c r="P40" s="5">
        <f>IF(OR(J40="",K40&lt;&gt;"",L40&lt;&gt;"",M40="Complete"),"",J40-TODAY())</f>
        <v/>
      </c>
      <c r="Q40" s="5">
        <f>IF(AND(B40="",D40=""),"",IF(H40="","Missing Date",IF(OR(L40&lt;&gt;"",M40="Complete"),"Renewed / Complete",IF(H40&lt;TODAY(),"Expired",IF(AND(K40="",J40&lt;TODAY()),"Request Overdue",IF(K40&lt;&gt;"","Awaiting Supplier",IF(H40-TODAY()&lt;=60,"Due Soon","OK")))))))</f>
        <v/>
      </c>
      <c r="R40" s="5">
        <f>IF(OR(J40="",L40&lt;&gt;"",M40="Complete"),"",J40+ROW()/10000)</f>
        <v/>
      </c>
    </row>
    <row r="41">
      <c r="J41" s="7">
        <f>IF(H41="","",H41-IF(I41="",60,I41))</f>
        <v/>
      </c>
      <c r="O41" s="5">
        <f>IF(OR(H41="",L41&lt;&gt;"",M41="Complete"),"",H41-TODAY())</f>
        <v/>
      </c>
      <c r="P41" s="5">
        <f>IF(OR(J41="",K41&lt;&gt;"",L41&lt;&gt;"",M41="Complete"),"",J41-TODAY())</f>
        <v/>
      </c>
      <c r="Q41" s="5">
        <f>IF(AND(B41="",D41=""),"",IF(H41="","Missing Date",IF(OR(L41&lt;&gt;"",M41="Complete"),"Renewed / Complete",IF(H41&lt;TODAY(),"Expired",IF(AND(K41="",J41&lt;TODAY()),"Request Overdue",IF(K41&lt;&gt;"","Awaiting Supplier",IF(H41-TODAY()&lt;=60,"Due Soon","OK")))))))</f>
        <v/>
      </c>
      <c r="R41" s="5">
        <f>IF(OR(J41="",L41&lt;&gt;"",M41="Complete"),"",J41+ROW()/10000)</f>
        <v/>
      </c>
    </row>
    <row r="42">
      <c r="J42" s="7">
        <f>IF(H42="","",H42-IF(I42="",60,I42))</f>
        <v/>
      </c>
      <c r="O42" s="5">
        <f>IF(OR(H42="",L42&lt;&gt;"",M42="Complete"),"",H42-TODAY())</f>
        <v/>
      </c>
      <c r="P42" s="5">
        <f>IF(OR(J42="",K42&lt;&gt;"",L42&lt;&gt;"",M42="Complete"),"",J42-TODAY())</f>
        <v/>
      </c>
      <c r="Q42" s="5">
        <f>IF(AND(B42="",D42=""),"",IF(H42="","Missing Date",IF(OR(L42&lt;&gt;"",M42="Complete"),"Renewed / Complete",IF(H42&lt;TODAY(),"Expired",IF(AND(K42="",J42&lt;TODAY()),"Request Overdue",IF(K42&lt;&gt;"","Awaiting Supplier",IF(H42-TODAY()&lt;=60,"Due Soon","OK")))))))</f>
        <v/>
      </c>
      <c r="R42" s="5">
        <f>IF(OR(J42="",L42&lt;&gt;"",M42="Complete"),"",J42+ROW()/10000)</f>
        <v/>
      </c>
    </row>
    <row r="43">
      <c r="J43" s="7">
        <f>IF(H43="","",H43-IF(I43="",60,I43))</f>
        <v/>
      </c>
      <c r="O43" s="5">
        <f>IF(OR(H43="",L43&lt;&gt;"",M43="Complete"),"",H43-TODAY())</f>
        <v/>
      </c>
      <c r="P43" s="5">
        <f>IF(OR(J43="",K43&lt;&gt;"",L43&lt;&gt;"",M43="Complete"),"",J43-TODAY())</f>
        <v/>
      </c>
      <c r="Q43" s="5">
        <f>IF(AND(B43="",D43=""),"",IF(H43="","Missing Date",IF(OR(L43&lt;&gt;"",M43="Complete"),"Renewed / Complete",IF(H43&lt;TODAY(),"Expired",IF(AND(K43="",J43&lt;TODAY()),"Request Overdue",IF(K43&lt;&gt;"","Awaiting Supplier",IF(H43-TODAY()&lt;=60,"Due Soon","OK")))))))</f>
        <v/>
      </c>
      <c r="R43" s="5">
        <f>IF(OR(J43="",L43&lt;&gt;"",M43="Complete"),"",J43+ROW()/10000)</f>
        <v/>
      </c>
    </row>
    <row r="44">
      <c r="J44" s="7">
        <f>IF(H44="","",H44-IF(I44="",60,I44))</f>
        <v/>
      </c>
      <c r="O44" s="5">
        <f>IF(OR(H44="",L44&lt;&gt;"",M44="Complete"),"",H44-TODAY())</f>
        <v/>
      </c>
      <c r="P44" s="5">
        <f>IF(OR(J44="",K44&lt;&gt;"",L44&lt;&gt;"",M44="Complete"),"",J44-TODAY())</f>
        <v/>
      </c>
      <c r="Q44" s="5">
        <f>IF(AND(B44="",D44=""),"",IF(H44="","Missing Date",IF(OR(L44&lt;&gt;"",M44="Complete"),"Renewed / Complete",IF(H44&lt;TODAY(),"Expired",IF(AND(K44="",J44&lt;TODAY()),"Request Overdue",IF(K44&lt;&gt;"","Awaiting Supplier",IF(H44-TODAY()&lt;=60,"Due Soon","OK")))))))</f>
        <v/>
      </c>
      <c r="R44" s="5">
        <f>IF(OR(J44="",L44&lt;&gt;"",M44="Complete"),"",J44+ROW()/10000)</f>
        <v/>
      </c>
    </row>
    <row r="45">
      <c r="J45" s="7">
        <f>IF(H45="","",H45-IF(I45="",60,I45))</f>
        <v/>
      </c>
      <c r="O45" s="5">
        <f>IF(OR(H45="",L45&lt;&gt;"",M45="Complete"),"",H45-TODAY())</f>
        <v/>
      </c>
      <c r="P45" s="5">
        <f>IF(OR(J45="",K45&lt;&gt;"",L45&lt;&gt;"",M45="Complete"),"",J45-TODAY())</f>
        <v/>
      </c>
      <c r="Q45" s="5">
        <f>IF(AND(B45="",D45=""),"",IF(H45="","Missing Date",IF(OR(L45&lt;&gt;"",M45="Complete"),"Renewed / Complete",IF(H45&lt;TODAY(),"Expired",IF(AND(K45="",J45&lt;TODAY()),"Request Overdue",IF(K45&lt;&gt;"","Awaiting Supplier",IF(H45-TODAY()&lt;=60,"Due Soon","OK")))))))</f>
        <v/>
      </c>
      <c r="R45" s="5">
        <f>IF(OR(J45="",L45&lt;&gt;"",M45="Complete"),"",J45+ROW()/10000)</f>
        <v/>
      </c>
    </row>
    <row r="46">
      <c r="J46" s="7">
        <f>IF(H46="","",H46-IF(I46="",60,I46))</f>
        <v/>
      </c>
      <c r="O46" s="5">
        <f>IF(OR(H46="",L46&lt;&gt;"",M46="Complete"),"",H46-TODAY())</f>
        <v/>
      </c>
      <c r="P46" s="5">
        <f>IF(OR(J46="",K46&lt;&gt;"",L46&lt;&gt;"",M46="Complete"),"",J46-TODAY())</f>
        <v/>
      </c>
      <c r="Q46" s="5">
        <f>IF(AND(B46="",D46=""),"",IF(H46="","Missing Date",IF(OR(L46&lt;&gt;"",M46="Complete"),"Renewed / Complete",IF(H46&lt;TODAY(),"Expired",IF(AND(K46="",J46&lt;TODAY()),"Request Overdue",IF(K46&lt;&gt;"","Awaiting Supplier",IF(H46-TODAY()&lt;=60,"Due Soon","OK")))))))</f>
        <v/>
      </c>
      <c r="R46" s="5">
        <f>IF(OR(J46="",L46&lt;&gt;"",M46="Complete"),"",J46+ROW()/10000)</f>
        <v/>
      </c>
    </row>
    <row r="47">
      <c r="J47" s="7">
        <f>IF(H47="","",H47-IF(I47="",60,I47))</f>
        <v/>
      </c>
      <c r="O47" s="5">
        <f>IF(OR(H47="",L47&lt;&gt;"",M47="Complete"),"",H47-TODAY())</f>
        <v/>
      </c>
      <c r="P47" s="5">
        <f>IF(OR(J47="",K47&lt;&gt;"",L47&lt;&gt;"",M47="Complete"),"",J47-TODAY())</f>
        <v/>
      </c>
      <c r="Q47" s="5">
        <f>IF(AND(B47="",D47=""),"",IF(H47="","Missing Date",IF(OR(L47&lt;&gt;"",M47="Complete"),"Renewed / Complete",IF(H47&lt;TODAY(),"Expired",IF(AND(K47="",J47&lt;TODAY()),"Request Overdue",IF(K47&lt;&gt;"","Awaiting Supplier",IF(H47-TODAY()&lt;=60,"Due Soon","OK")))))))</f>
        <v/>
      </c>
      <c r="R47" s="5">
        <f>IF(OR(J47="",L47&lt;&gt;"",M47="Complete"),"",J47+ROW()/10000)</f>
        <v/>
      </c>
    </row>
    <row r="48">
      <c r="J48" s="7">
        <f>IF(H48="","",H48-IF(I48="",60,I48))</f>
        <v/>
      </c>
      <c r="O48" s="5">
        <f>IF(OR(H48="",L48&lt;&gt;"",M48="Complete"),"",H48-TODAY())</f>
        <v/>
      </c>
      <c r="P48" s="5">
        <f>IF(OR(J48="",K48&lt;&gt;"",L48&lt;&gt;"",M48="Complete"),"",J48-TODAY())</f>
        <v/>
      </c>
      <c r="Q48" s="5">
        <f>IF(AND(B48="",D48=""),"",IF(H48="","Missing Date",IF(OR(L48&lt;&gt;"",M48="Complete"),"Renewed / Complete",IF(H48&lt;TODAY(),"Expired",IF(AND(K48="",J48&lt;TODAY()),"Request Overdue",IF(K48&lt;&gt;"","Awaiting Supplier",IF(H48-TODAY()&lt;=60,"Due Soon","OK")))))))</f>
        <v/>
      </c>
      <c r="R48" s="5">
        <f>IF(OR(J48="",L48&lt;&gt;"",M48="Complete"),"",J48+ROW()/10000)</f>
        <v/>
      </c>
    </row>
    <row r="49">
      <c r="J49" s="7">
        <f>IF(H49="","",H49-IF(I49="",60,I49))</f>
        <v/>
      </c>
      <c r="O49" s="5">
        <f>IF(OR(H49="",L49&lt;&gt;"",M49="Complete"),"",H49-TODAY())</f>
        <v/>
      </c>
      <c r="P49" s="5">
        <f>IF(OR(J49="",K49&lt;&gt;"",L49&lt;&gt;"",M49="Complete"),"",J49-TODAY())</f>
        <v/>
      </c>
      <c r="Q49" s="5">
        <f>IF(AND(B49="",D49=""),"",IF(H49="","Missing Date",IF(OR(L49&lt;&gt;"",M49="Complete"),"Renewed / Complete",IF(H49&lt;TODAY(),"Expired",IF(AND(K49="",J49&lt;TODAY()),"Request Overdue",IF(K49&lt;&gt;"","Awaiting Supplier",IF(H49-TODAY()&lt;=60,"Due Soon","OK")))))))</f>
        <v/>
      </c>
      <c r="R49" s="5">
        <f>IF(OR(J49="",L49&lt;&gt;"",M49="Complete"),"",J49+ROW()/10000)</f>
        <v/>
      </c>
    </row>
    <row r="50">
      <c r="J50" s="7">
        <f>IF(H50="","",H50-IF(I50="",60,I50))</f>
        <v/>
      </c>
      <c r="O50" s="5">
        <f>IF(OR(H50="",L50&lt;&gt;"",M50="Complete"),"",H50-TODAY())</f>
        <v/>
      </c>
      <c r="P50" s="5">
        <f>IF(OR(J50="",K50&lt;&gt;"",L50&lt;&gt;"",M50="Complete"),"",J50-TODAY())</f>
        <v/>
      </c>
      <c r="Q50" s="5">
        <f>IF(AND(B50="",D50=""),"",IF(H50="","Missing Date",IF(OR(L50&lt;&gt;"",M50="Complete"),"Renewed / Complete",IF(H50&lt;TODAY(),"Expired",IF(AND(K50="",J50&lt;TODAY()),"Request Overdue",IF(K50&lt;&gt;"","Awaiting Supplier",IF(H50-TODAY()&lt;=60,"Due Soon","OK")))))))</f>
        <v/>
      </c>
      <c r="R50" s="5">
        <f>IF(OR(J50="",L50&lt;&gt;"",M50="Complete"),"",J50+ROW()/10000)</f>
        <v/>
      </c>
    </row>
    <row r="51">
      <c r="J51" s="7">
        <f>IF(H51="","",H51-IF(I51="",60,I51))</f>
        <v/>
      </c>
      <c r="O51" s="5">
        <f>IF(OR(H51="",L51&lt;&gt;"",M51="Complete"),"",H51-TODAY())</f>
        <v/>
      </c>
      <c r="P51" s="5">
        <f>IF(OR(J51="",K51&lt;&gt;"",L51&lt;&gt;"",M51="Complete"),"",J51-TODAY())</f>
        <v/>
      </c>
      <c r="Q51" s="5">
        <f>IF(AND(B51="",D51=""),"",IF(H51="","Missing Date",IF(OR(L51&lt;&gt;"",M51="Complete"),"Renewed / Complete",IF(H51&lt;TODAY(),"Expired",IF(AND(K51="",J51&lt;TODAY()),"Request Overdue",IF(K51&lt;&gt;"","Awaiting Supplier",IF(H51-TODAY()&lt;=60,"Due Soon","OK")))))))</f>
        <v/>
      </c>
      <c r="R51" s="5">
        <f>IF(OR(J51="",L51&lt;&gt;"",M51="Complete"),"",J51+ROW()/10000)</f>
        <v/>
      </c>
    </row>
    <row r="52">
      <c r="J52" s="7">
        <f>IF(H52="","",H52-IF(I52="",60,I52))</f>
        <v/>
      </c>
      <c r="O52" s="5">
        <f>IF(OR(H52="",L52&lt;&gt;"",M52="Complete"),"",H52-TODAY())</f>
        <v/>
      </c>
      <c r="P52" s="5">
        <f>IF(OR(J52="",K52&lt;&gt;"",L52&lt;&gt;"",M52="Complete"),"",J52-TODAY())</f>
        <v/>
      </c>
      <c r="Q52" s="5">
        <f>IF(AND(B52="",D52=""),"",IF(H52="","Missing Date",IF(OR(L52&lt;&gt;"",M52="Complete"),"Renewed / Complete",IF(H52&lt;TODAY(),"Expired",IF(AND(K52="",J52&lt;TODAY()),"Request Overdue",IF(K52&lt;&gt;"","Awaiting Supplier",IF(H52-TODAY()&lt;=60,"Due Soon","OK")))))))</f>
        <v/>
      </c>
      <c r="R52" s="5">
        <f>IF(OR(J52="",L52&lt;&gt;"",M52="Complete"),"",J52+ROW()/10000)</f>
        <v/>
      </c>
    </row>
    <row r="53">
      <c r="J53" s="7">
        <f>IF(H53="","",H53-IF(I53="",60,I53))</f>
        <v/>
      </c>
      <c r="O53" s="5">
        <f>IF(OR(H53="",L53&lt;&gt;"",M53="Complete"),"",H53-TODAY())</f>
        <v/>
      </c>
      <c r="P53" s="5">
        <f>IF(OR(J53="",K53&lt;&gt;"",L53&lt;&gt;"",M53="Complete"),"",J53-TODAY())</f>
        <v/>
      </c>
      <c r="Q53" s="5">
        <f>IF(AND(B53="",D53=""),"",IF(H53="","Missing Date",IF(OR(L53&lt;&gt;"",M53="Complete"),"Renewed / Complete",IF(H53&lt;TODAY(),"Expired",IF(AND(K53="",J53&lt;TODAY()),"Request Overdue",IF(K53&lt;&gt;"","Awaiting Supplier",IF(H53-TODAY()&lt;=60,"Due Soon","OK")))))))</f>
        <v/>
      </c>
      <c r="R53" s="5">
        <f>IF(OR(J53="",L53&lt;&gt;"",M53="Complete"),"",J53+ROW()/10000)</f>
        <v/>
      </c>
    </row>
    <row r="54">
      <c r="J54" s="7">
        <f>IF(H54="","",H54-IF(I54="",60,I54))</f>
        <v/>
      </c>
      <c r="O54" s="5">
        <f>IF(OR(H54="",L54&lt;&gt;"",M54="Complete"),"",H54-TODAY())</f>
        <v/>
      </c>
      <c r="P54" s="5">
        <f>IF(OR(J54="",K54&lt;&gt;"",L54&lt;&gt;"",M54="Complete"),"",J54-TODAY())</f>
        <v/>
      </c>
      <c r="Q54" s="5">
        <f>IF(AND(B54="",D54=""),"",IF(H54="","Missing Date",IF(OR(L54&lt;&gt;"",M54="Complete"),"Renewed / Complete",IF(H54&lt;TODAY(),"Expired",IF(AND(K54="",J54&lt;TODAY()),"Request Overdue",IF(K54&lt;&gt;"","Awaiting Supplier",IF(H54-TODAY()&lt;=60,"Due Soon","OK")))))))</f>
        <v/>
      </c>
      <c r="R54" s="5">
        <f>IF(OR(J54="",L54&lt;&gt;"",M54="Complete"),"",J54+ROW()/10000)</f>
        <v/>
      </c>
    </row>
    <row r="55">
      <c r="J55" s="7">
        <f>IF(H55="","",H55-IF(I55="",60,I55))</f>
        <v/>
      </c>
      <c r="O55" s="5">
        <f>IF(OR(H55="",L55&lt;&gt;"",M55="Complete"),"",H55-TODAY())</f>
        <v/>
      </c>
      <c r="P55" s="5">
        <f>IF(OR(J55="",K55&lt;&gt;"",L55&lt;&gt;"",M55="Complete"),"",J55-TODAY())</f>
        <v/>
      </c>
      <c r="Q55" s="5">
        <f>IF(AND(B55="",D55=""),"",IF(H55="","Missing Date",IF(OR(L55&lt;&gt;"",M55="Complete"),"Renewed / Complete",IF(H55&lt;TODAY(),"Expired",IF(AND(K55="",J55&lt;TODAY()),"Request Overdue",IF(K55&lt;&gt;"","Awaiting Supplier",IF(H55-TODAY()&lt;=60,"Due Soon","OK")))))))</f>
        <v/>
      </c>
      <c r="R55" s="5">
        <f>IF(OR(J55="",L55&lt;&gt;"",M55="Complete"),"",J55+ROW()/10000)</f>
        <v/>
      </c>
    </row>
    <row r="56">
      <c r="J56" s="7">
        <f>IF(H56="","",H56-IF(I56="",60,I56))</f>
        <v/>
      </c>
      <c r="O56" s="5">
        <f>IF(OR(H56="",L56&lt;&gt;"",M56="Complete"),"",H56-TODAY())</f>
        <v/>
      </c>
      <c r="P56" s="5">
        <f>IF(OR(J56="",K56&lt;&gt;"",L56&lt;&gt;"",M56="Complete"),"",J56-TODAY())</f>
        <v/>
      </c>
      <c r="Q56" s="5">
        <f>IF(AND(B56="",D56=""),"",IF(H56="","Missing Date",IF(OR(L56&lt;&gt;"",M56="Complete"),"Renewed / Complete",IF(H56&lt;TODAY(),"Expired",IF(AND(K56="",J56&lt;TODAY()),"Request Overdue",IF(K56&lt;&gt;"","Awaiting Supplier",IF(H56-TODAY()&lt;=60,"Due Soon","OK")))))))</f>
        <v/>
      </c>
      <c r="R56" s="5">
        <f>IF(OR(J56="",L56&lt;&gt;"",M56="Complete"),"",J56+ROW()/10000)</f>
        <v/>
      </c>
    </row>
    <row r="57">
      <c r="J57" s="7">
        <f>IF(H57="","",H57-IF(I57="",60,I57))</f>
        <v/>
      </c>
      <c r="O57" s="5">
        <f>IF(OR(H57="",L57&lt;&gt;"",M57="Complete"),"",H57-TODAY())</f>
        <v/>
      </c>
      <c r="P57" s="5">
        <f>IF(OR(J57="",K57&lt;&gt;"",L57&lt;&gt;"",M57="Complete"),"",J57-TODAY())</f>
        <v/>
      </c>
      <c r="Q57" s="5">
        <f>IF(AND(B57="",D57=""),"",IF(H57="","Missing Date",IF(OR(L57&lt;&gt;"",M57="Complete"),"Renewed / Complete",IF(H57&lt;TODAY(),"Expired",IF(AND(K57="",J57&lt;TODAY()),"Request Overdue",IF(K57&lt;&gt;"","Awaiting Supplier",IF(H57-TODAY()&lt;=60,"Due Soon","OK")))))))</f>
        <v/>
      </c>
      <c r="R57" s="5">
        <f>IF(OR(J57="",L57&lt;&gt;"",M57="Complete"),"",J57+ROW()/10000)</f>
        <v/>
      </c>
    </row>
    <row r="58">
      <c r="J58" s="7">
        <f>IF(H58="","",H58-IF(I58="",60,I58))</f>
        <v/>
      </c>
      <c r="O58" s="5">
        <f>IF(OR(H58="",L58&lt;&gt;"",M58="Complete"),"",H58-TODAY())</f>
        <v/>
      </c>
      <c r="P58" s="5">
        <f>IF(OR(J58="",K58&lt;&gt;"",L58&lt;&gt;"",M58="Complete"),"",J58-TODAY())</f>
        <v/>
      </c>
      <c r="Q58" s="5">
        <f>IF(AND(B58="",D58=""),"",IF(H58="","Missing Date",IF(OR(L58&lt;&gt;"",M58="Complete"),"Renewed / Complete",IF(H58&lt;TODAY(),"Expired",IF(AND(K58="",J58&lt;TODAY()),"Request Overdue",IF(K58&lt;&gt;"","Awaiting Supplier",IF(H58-TODAY()&lt;=60,"Due Soon","OK")))))))</f>
        <v/>
      </c>
      <c r="R58" s="5">
        <f>IF(OR(J58="",L58&lt;&gt;"",M58="Complete"),"",J58+ROW()/10000)</f>
        <v/>
      </c>
    </row>
    <row r="59">
      <c r="J59" s="7">
        <f>IF(H59="","",H59-IF(I59="",60,I59))</f>
        <v/>
      </c>
      <c r="O59" s="5">
        <f>IF(OR(H59="",L59&lt;&gt;"",M59="Complete"),"",H59-TODAY())</f>
        <v/>
      </c>
      <c r="P59" s="5">
        <f>IF(OR(J59="",K59&lt;&gt;"",L59&lt;&gt;"",M59="Complete"),"",J59-TODAY())</f>
        <v/>
      </c>
      <c r="Q59" s="5">
        <f>IF(AND(B59="",D59=""),"",IF(H59="","Missing Date",IF(OR(L59&lt;&gt;"",M59="Complete"),"Renewed / Complete",IF(H59&lt;TODAY(),"Expired",IF(AND(K59="",J59&lt;TODAY()),"Request Overdue",IF(K59&lt;&gt;"","Awaiting Supplier",IF(H59-TODAY()&lt;=60,"Due Soon","OK")))))))</f>
        <v/>
      </c>
      <c r="R59" s="5">
        <f>IF(OR(J59="",L59&lt;&gt;"",M59="Complete"),"",J59+ROW()/10000)</f>
        <v/>
      </c>
    </row>
    <row r="60">
      <c r="J60" s="7">
        <f>IF(H60="","",H60-IF(I60="",60,I60))</f>
        <v/>
      </c>
      <c r="O60" s="5">
        <f>IF(OR(H60="",L60&lt;&gt;"",M60="Complete"),"",H60-TODAY())</f>
        <v/>
      </c>
      <c r="P60" s="5">
        <f>IF(OR(J60="",K60&lt;&gt;"",L60&lt;&gt;"",M60="Complete"),"",J60-TODAY())</f>
        <v/>
      </c>
      <c r="Q60" s="5">
        <f>IF(AND(B60="",D60=""),"",IF(H60="","Missing Date",IF(OR(L60&lt;&gt;"",M60="Complete"),"Renewed / Complete",IF(H60&lt;TODAY(),"Expired",IF(AND(K60="",J60&lt;TODAY()),"Request Overdue",IF(K60&lt;&gt;"","Awaiting Supplier",IF(H60-TODAY()&lt;=60,"Due Soon","OK")))))))</f>
        <v/>
      </c>
      <c r="R60" s="5">
        <f>IF(OR(J60="",L60&lt;&gt;"",M60="Complete"),"",J60+ROW()/10000)</f>
        <v/>
      </c>
    </row>
    <row r="61">
      <c r="J61" s="7">
        <f>IF(H61="","",H61-IF(I61="",60,I61))</f>
        <v/>
      </c>
      <c r="O61" s="5">
        <f>IF(OR(H61="",L61&lt;&gt;"",M61="Complete"),"",H61-TODAY())</f>
        <v/>
      </c>
      <c r="P61" s="5">
        <f>IF(OR(J61="",K61&lt;&gt;"",L61&lt;&gt;"",M61="Complete"),"",J61-TODAY())</f>
        <v/>
      </c>
      <c r="Q61" s="5">
        <f>IF(AND(B61="",D61=""),"",IF(H61="","Missing Date",IF(OR(L61&lt;&gt;"",M61="Complete"),"Renewed / Complete",IF(H61&lt;TODAY(),"Expired",IF(AND(K61="",J61&lt;TODAY()),"Request Overdue",IF(K61&lt;&gt;"","Awaiting Supplier",IF(H61-TODAY()&lt;=60,"Due Soon","OK")))))))</f>
        <v/>
      </c>
      <c r="R61" s="5">
        <f>IF(OR(J61="",L61&lt;&gt;"",M61="Complete"),"",J61+ROW()/10000)</f>
        <v/>
      </c>
    </row>
    <row r="62">
      <c r="J62" s="7">
        <f>IF(H62="","",H62-IF(I62="",60,I62))</f>
        <v/>
      </c>
      <c r="O62" s="5">
        <f>IF(OR(H62="",L62&lt;&gt;"",M62="Complete"),"",H62-TODAY())</f>
        <v/>
      </c>
      <c r="P62" s="5">
        <f>IF(OR(J62="",K62&lt;&gt;"",L62&lt;&gt;"",M62="Complete"),"",J62-TODAY())</f>
        <v/>
      </c>
      <c r="Q62" s="5">
        <f>IF(AND(B62="",D62=""),"",IF(H62="","Missing Date",IF(OR(L62&lt;&gt;"",M62="Complete"),"Renewed / Complete",IF(H62&lt;TODAY(),"Expired",IF(AND(K62="",J62&lt;TODAY()),"Request Overdue",IF(K62&lt;&gt;"","Awaiting Supplier",IF(H62-TODAY()&lt;=60,"Due Soon","OK")))))))</f>
        <v/>
      </c>
      <c r="R62" s="5">
        <f>IF(OR(J62="",L62&lt;&gt;"",M62="Complete"),"",J62+ROW()/10000)</f>
        <v/>
      </c>
    </row>
    <row r="63">
      <c r="J63" s="7">
        <f>IF(H63="","",H63-IF(I63="",60,I63))</f>
        <v/>
      </c>
      <c r="O63" s="5">
        <f>IF(OR(H63="",L63&lt;&gt;"",M63="Complete"),"",H63-TODAY())</f>
        <v/>
      </c>
      <c r="P63" s="5">
        <f>IF(OR(J63="",K63&lt;&gt;"",L63&lt;&gt;"",M63="Complete"),"",J63-TODAY())</f>
        <v/>
      </c>
      <c r="Q63" s="5">
        <f>IF(AND(B63="",D63=""),"",IF(H63="","Missing Date",IF(OR(L63&lt;&gt;"",M63="Complete"),"Renewed / Complete",IF(H63&lt;TODAY(),"Expired",IF(AND(K63="",J63&lt;TODAY()),"Request Overdue",IF(K63&lt;&gt;"","Awaiting Supplier",IF(H63-TODAY()&lt;=60,"Due Soon","OK")))))))</f>
        <v/>
      </c>
      <c r="R63" s="5">
        <f>IF(OR(J63="",L63&lt;&gt;"",M63="Complete"),"",J63+ROW()/10000)</f>
        <v/>
      </c>
    </row>
    <row r="64">
      <c r="J64" s="7">
        <f>IF(H64="","",H64-IF(I64="",60,I64))</f>
        <v/>
      </c>
      <c r="O64" s="5">
        <f>IF(OR(H64="",L64&lt;&gt;"",M64="Complete"),"",H64-TODAY())</f>
        <v/>
      </c>
      <c r="P64" s="5">
        <f>IF(OR(J64="",K64&lt;&gt;"",L64&lt;&gt;"",M64="Complete"),"",J64-TODAY())</f>
        <v/>
      </c>
      <c r="Q64" s="5">
        <f>IF(AND(B64="",D64=""),"",IF(H64="","Missing Date",IF(OR(L64&lt;&gt;"",M64="Complete"),"Renewed / Complete",IF(H64&lt;TODAY(),"Expired",IF(AND(K64="",J64&lt;TODAY()),"Request Overdue",IF(K64&lt;&gt;"","Awaiting Supplier",IF(H64-TODAY()&lt;=60,"Due Soon","OK")))))))</f>
        <v/>
      </c>
      <c r="R64" s="5">
        <f>IF(OR(J64="",L64&lt;&gt;"",M64="Complete"),"",J64+ROW()/10000)</f>
        <v/>
      </c>
    </row>
    <row r="65">
      <c r="J65" s="7">
        <f>IF(H65="","",H65-IF(I65="",60,I65))</f>
        <v/>
      </c>
      <c r="O65" s="5">
        <f>IF(OR(H65="",L65&lt;&gt;"",M65="Complete"),"",H65-TODAY())</f>
        <v/>
      </c>
      <c r="P65" s="5">
        <f>IF(OR(J65="",K65&lt;&gt;"",L65&lt;&gt;"",M65="Complete"),"",J65-TODAY())</f>
        <v/>
      </c>
      <c r="Q65" s="5">
        <f>IF(AND(B65="",D65=""),"",IF(H65="","Missing Date",IF(OR(L65&lt;&gt;"",M65="Complete"),"Renewed / Complete",IF(H65&lt;TODAY(),"Expired",IF(AND(K65="",J65&lt;TODAY()),"Request Overdue",IF(K65&lt;&gt;"","Awaiting Supplier",IF(H65-TODAY()&lt;=60,"Due Soon","OK")))))))</f>
        <v/>
      </c>
      <c r="R65" s="5">
        <f>IF(OR(J65="",L65&lt;&gt;"",M65="Complete"),"",J65+ROW()/10000)</f>
        <v/>
      </c>
    </row>
    <row r="66">
      <c r="J66" s="7">
        <f>IF(H66="","",H66-IF(I66="",60,I66))</f>
        <v/>
      </c>
      <c r="O66" s="5">
        <f>IF(OR(H66="",L66&lt;&gt;"",M66="Complete"),"",H66-TODAY())</f>
        <v/>
      </c>
      <c r="P66" s="5">
        <f>IF(OR(J66="",K66&lt;&gt;"",L66&lt;&gt;"",M66="Complete"),"",J66-TODAY())</f>
        <v/>
      </c>
      <c r="Q66" s="5">
        <f>IF(AND(B66="",D66=""),"",IF(H66="","Missing Date",IF(OR(L66&lt;&gt;"",M66="Complete"),"Renewed / Complete",IF(H66&lt;TODAY(),"Expired",IF(AND(K66="",J66&lt;TODAY()),"Request Overdue",IF(K66&lt;&gt;"","Awaiting Supplier",IF(H66-TODAY()&lt;=60,"Due Soon","OK")))))))</f>
        <v/>
      </c>
      <c r="R66" s="5">
        <f>IF(OR(J66="",L66&lt;&gt;"",M66="Complete"),"",J66+ROW()/10000)</f>
        <v/>
      </c>
    </row>
    <row r="67">
      <c r="J67" s="7">
        <f>IF(H67="","",H67-IF(I67="",60,I67))</f>
        <v/>
      </c>
      <c r="O67" s="5">
        <f>IF(OR(H67="",L67&lt;&gt;"",M67="Complete"),"",H67-TODAY())</f>
        <v/>
      </c>
      <c r="P67" s="5">
        <f>IF(OR(J67="",K67&lt;&gt;"",L67&lt;&gt;"",M67="Complete"),"",J67-TODAY())</f>
        <v/>
      </c>
      <c r="Q67" s="5">
        <f>IF(AND(B67="",D67=""),"",IF(H67="","Missing Date",IF(OR(L67&lt;&gt;"",M67="Complete"),"Renewed / Complete",IF(H67&lt;TODAY(),"Expired",IF(AND(K67="",J67&lt;TODAY()),"Request Overdue",IF(K67&lt;&gt;"","Awaiting Supplier",IF(H67-TODAY()&lt;=60,"Due Soon","OK")))))))</f>
        <v/>
      </c>
      <c r="R67" s="5">
        <f>IF(OR(J67="",L67&lt;&gt;"",M67="Complete"),"",J67+ROW()/10000)</f>
        <v/>
      </c>
    </row>
    <row r="68">
      <c r="J68" s="7">
        <f>IF(H68="","",H68-IF(I68="",60,I68))</f>
        <v/>
      </c>
      <c r="O68" s="5">
        <f>IF(OR(H68="",L68&lt;&gt;"",M68="Complete"),"",H68-TODAY())</f>
        <v/>
      </c>
      <c r="P68" s="5">
        <f>IF(OR(J68="",K68&lt;&gt;"",L68&lt;&gt;"",M68="Complete"),"",J68-TODAY())</f>
        <v/>
      </c>
      <c r="Q68" s="5">
        <f>IF(AND(B68="",D68=""),"",IF(H68="","Missing Date",IF(OR(L68&lt;&gt;"",M68="Complete"),"Renewed / Complete",IF(H68&lt;TODAY(),"Expired",IF(AND(K68="",J68&lt;TODAY()),"Request Overdue",IF(K68&lt;&gt;"","Awaiting Supplier",IF(H68-TODAY()&lt;=60,"Due Soon","OK")))))))</f>
        <v/>
      </c>
      <c r="R68" s="5">
        <f>IF(OR(J68="",L68&lt;&gt;"",M68="Complete"),"",J68+ROW()/10000)</f>
        <v/>
      </c>
    </row>
    <row r="69">
      <c r="J69" s="7">
        <f>IF(H69="","",H69-IF(I69="",60,I69))</f>
        <v/>
      </c>
      <c r="O69" s="5">
        <f>IF(OR(H69="",L69&lt;&gt;"",M69="Complete"),"",H69-TODAY())</f>
        <v/>
      </c>
      <c r="P69" s="5">
        <f>IF(OR(J69="",K69&lt;&gt;"",L69&lt;&gt;"",M69="Complete"),"",J69-TODAY())</f>
        <v/>
      </c>
      <c r="Q69" s="5">
        <f>IF(AND(B69="",D69=""),"",IF(H69="","Missing Date",IF(OR(L69&lt;&gt;"",M69="Complete"),"Renewed / Complete",IF(H69&lt;TODAY(),"Expired",IF(AND(K69="",J69&lt;TODAY()),"Request Overdue",IF(K69&lt;&gt;"","Awaiting Supplier",IF(H69-TODAY()&lt;=60,"Due Soon","OK")))))))</f>
        <v/>
      </c>
      <c r="R69" s="5">
        <f>IF(OR(J69="",L69&lt;&gt;"",M69="Complete"),"",J69+ROW()/10000)</f>
        <v/>
      </c>
    </row>
    <row r="70">
      <c r="J70" s="7">
        <f>IF(H70="","",H70-IF(I70="",60,I70))</f>
        <v/>
      </c>
      <c r="O70" s="5">
        <f>IF(OR(H70="",L70&lt;&gt;"",M70="Complete"),"",H70-TODAY())</f>
        <v/>
      </c>
      <c r="P70" s="5">
        <f>IF(OR(J70="",K70&lt;&gt;"",L70&lt;&gt;"",M70="Complete"),"",J70-TODAY())</f>
        <v/>
      </c>
      <c r="Q70" s="5">
        <f>IF(AND(B70="",D70=""),"",IF(H70="","Missing Date",IF(OR(L70&lt;&gt;"",M70="Complete"),"Renewed / Complete",IF(H70&lt;TODAY(),"Expired",IF(AND(K70="",J70&lt;TODAY()),"Request Overdue",IF(K70&lt;&gt;"","Awaiting Supplier",IF(H70-TODAY()&lt;=60,"Due Soon","OK")))))))</f>
        <v/>
      </c>
      <c r="R70" s="5">
        <f>IF(OR(J70="",L70&lt;&gt;"",M70="Complete"),"",J70+ROW()/10000)</f>
        <v/>
      </c>
    </row>
    <row r="71">
      <c r="J71" s="7">
        <f>IF(H71="","",H71-IF(I71="",60,I71))</f>
        <v/>
      </c>
      <c r="O71" s="5">
        <f>IF(OR(H71="",L71&lt;&gt;"",M71="Complete"),"",H71-TODAY())</f>
        <v/>
      </c>
      <c r="P71" s="5">
        <f>IF(OR(J71="",K71&lt;&gt;"",L71&lt;&gt;"",M71="Complete"),"",J71-TODAY())</f>
        <v/>
      </c>
      <c r="Q71" s="5">
        <f>IF(AND(B71="",D71=""),"",IF(H71="","Missing Date",IF(OR(L71&lt;&gt;"",M71="Complete"),"Renewed / Complete",IF(H71&lt;TODAY(),"Expired",IF(AND(K71="",J71&lt;TODAY()),"Request Overdue",IF(K71&lt;&gt;"","Awaiting Supplier",IF(H71-TODAY()&lt;=60,"Due Soon","OK")))))))</f>
        <v/>
      </c>
      <c r="R71" s="5">
        <f>IF(OR(J71="",L71&lt;&gt;"",M71="Complete"),"",J71+ROW()/10000)</f>
        <v/>
      </c>
    </row>
    <row r="72">
      <c r="J72" s="7">
        <f>IF(H72="","",H72-IF(I72="",60,I72))</f>
        <v/>
      </c>
      <c r="O72" s="5">
        <f>IF(OR(H72="",L72&lt;&gt;"",M72="Complete"),"",H72-TODAY())</f>
        <v/>
      </c>
      <c r="P72" s="5">
        <f>IF(OR(J72="",K72&lt;&gt;"",L72&lt;&gt;"",M72="Complete"),"",J72-TODAY())</f>
        <v/>
      </c>
      <c r="Q72" s="5">
        <f>IF(AND(B72="",D72=""),"",IF(H72="","Missing Date",IF(OR(L72&lt;&gt;"",M72="Complete"),"Renewed / Complete",IF(H72&lt;TODAY(),"Expired",IF(AND(K72="",J72&lt;TODAY()),"Request Overdue",IF(K72&lt;&gt;"","Awaiting Supplier",IF(H72-TODAY()&lt;=60,"Due Soon","OK")))))))</f>
        <v/>
      </c>
      <c r="R72" s="5">
        <f>IF(OR(J72="",L72&lt;&gt;"",M72="Complete"),"",J72+ROW()/10000)</f>
        <v/>
      </c>
    </row>
    <row r="73">
      <c r="J73" s="7">
        <f>IF(H73="","",H73-IF(I73="",60,I73))</f>
        <v/>
      </c>
      <c r="O73" s="5">
        <f>IF(OR(H73="",L73&lt;&gt;"",M73="Complete"),"",H73-TODAY())</f>
        <v/>
      </c>
      <c r="P73" s="5">
        <f>IF(OR(J73="",K73&lt;&gt;"",L73&lt;&gt;"",M73="Complete"),"",J73-TODAY())</f>
        <v/>
      </c>
      <c r="Q73" s="5">
        <f>IF(AND(B73="",D73=""),"",IF(H73="","Missing Date",IF(OR(L73&lt;&gt;"",M73="Complete"),"Renewed / Complete",IF(H73&lt;TODAY(),"Expired",IF(AND(K73="",J73&lt;TODAY()),"Request Overdue",IF(K73&lt;&gt;"","Awaiting Supplier",IF(H73-TODAY()&lt;=60,"Due Soon","OK")))))))</f>
        <v/>
      </c>
      <c r="R73" s="5">
        <f>IF(OR(J73="",L73&lt;&gt;"",M73="Complete"),"",J73+ROW()/10000)</f>
        <v/>
      </c>
    </row>
    <row r="74">
      <c r="J74" s="7">
        <f>IF(H74="","",H74-IF(I74="",60,I74))</f>
        <v/>
      </c>
      <c r="O74" s="5">
        <f>IF(OR(H74="",L74&lt;&gt;"",M74="Complete"),"",H74-TODAY())</f>
        <v/>
      </c>
      <c r="P74" s="5">
        <f>IF(OR(J74="",K74&lt;&gt;"",L74&lt;&gt;"",M74="Complete"),"",J74-TODAY())</f>
        <v/>
      </c>
      <c r="Q74" s="5">
        <f>IF(AND(B74="",D74=""),"",IF(H74="","Missing Date",IF(OR(L74&lt;&gt;"",M74="Complete"),"Renewed / Complete",IF(H74&lt;TODAY(),"Expired",IF(AND(K74="",J74&lt;TODAY()),"Request Overdue",IF(K74&lt;&gt;"","Awaiting Supplier",IF(H74-TODAY()&lt;=60,"Due Soon","OK")))))))</f>
        <v/>
      </c>
      <c r="R74" s="5">
        <f>IF(OR(J74="",L74&lt;&gt;"",M74="Complete"),"",J74+ROW()/10000)</f>
        <v/>
      </c>
    </row>
    <row r="75">
      <c r="J75" s="7">
        <f>IF(H75="","",H75-IF(I75="",60,I75))</f>
        <v/>
      </c>
      <c r="O75" s="5">
        <f>IF(OR(H75="",L75&lt;&gt;"",M75="Complete"),"",H75-TODAY())</f>
        <v/>
      </c>
      <c r="P75" s="5">
        <f>IF(OR(J75="",K75&lt;&gt;"",L75&lt;&gt;"",M75="Complete"),"",J75-TODAY())</f>
        <v/>
      </c>
      <c r="Q75" s="5">
        <f>IF(AND(B75="",D75=""),"",IF(H75="","Missing Date",IF(OR(L75&lt;&gt;"",M75="Complete"),"Renewed / Complete",IF(H75&lt;TODAY(),"Expired",IF(AND(K75="",J75&lt;TODAY()),"Request Overdue",IF(K75&lt;&gt;"","Awaiting Supplier",IF(H75-TODAY()&lt;=60,"Due Soon","OK")))))))</f>
        <v/>
      </c>
      <c r="R75" s="5">
        <f>IF(OR(J75="",L75&lt;&gt;"",M75="Complete"),"",J75+ROW()/10000)</f>
        <v/>
      </c>
    </row>
    <row r="76">
      <c r="J76" s="7">
        <f>IF(H76="","",H76-IF(I76="",60,I76))</f>
        <v/>
      </c>
      <c r="O76" s="5">
        <f>IF(OR(H76="",L76&lt;&gt;"",M76="Complete"),"",H76-TODAY())</f>
        <v/>
      </c>
      <c r="P76" s="5">
        <f>IF(OR(J76="",K76&lt;&gt;"",L76&lt;&gt;"",M76="Complete"),"",J76-TODAY())</f>
        <v/>
      </c>
      <c r="Q76" s="5">
        <f>IF(AND(B76="",D76=""),"",IF(H76="","Missing Date",IF(OR(L76&lt;&gt;"",M76="Complete"),"Renewed / Complete",IF(H76&lt;TODAY(),"Expired",IF(AND(K76="",J76&lt;TODAY()),"Request Overdue",IF(K76&lt;&gt;"","Awaiting Supplier",IF(H76-TODAY()&lt;=60,"Due Soon","OK")))))))</f>
        <v/>
      </c>
      <c r="R76" s="5">
        <f>IF(OR(J76="",L76&lt;&gt;"",M76="Complete"),"",J76+ROW()/10000)</f>
        <v/>
      </c>
    </row>
    <row r="77">
      <c r="J77" s="7">
        <f>IF(H77="","",H77-IF(I77="",60,I77))</f>
        <v/>
      </c>
      <c r="O77" s="5">
        <f>IF(OR(H77="",L77&lt;&gt;"",M77="Complete"),"",H77-TODAY())</f>
        <v/>
      </c>
      <c r="P77" s="5">
        <f>IF(OR(J77="",K77&lt;&gt;"",L77&lt;&gt;"",M77="Complete"),"",J77-TODAY())</f>
        <v/>
      </c>
      <c r="Q77" s="5">
        <f>IF(AND(B77="",D77=""),"",IF(H77="","Missing Date",IF(OR(L77&lt;&gt;"",M77="Complete"),"Renewed / Complete",IF(H77&lt;TODAY(),"Expired",IF(AND(K77="",J77&lt;TODAY()),"Request Overdue",IF(K77&lt;&gt;"","Awaiting Supplier",IF(H77-TODAY()&lt;=60,"Due Soon","OK")))))))</f>
        <v/>
      </c>
      <c r="R77" s="5">
        <f>IF(OR(J77="",L77&lt;&gt;"",M77="Complete"),"",J77+ROW()/10000)</f>
        <v/>
      </c>
    </row>
    <row r="78">
      <c r="J78" s="7">
        <f>IF(H78="","",H78-IF(I78="",60,I78))</f>
        <v/>
      </c>
      <c r="O78" s="5">
        <f>IF(OR(H78="",L78&lt;&gt;"",M78="Complete"),"",H78-TODAY())</f>
        <v/>
      </c>
      <c r="P78" s="5">
        <f>IF(OR(J78="",K78&lt;&gt;"",L78&lt;&gt;"",M78="Complete"),"",J78-TODAY())</f>
        <v/>
      </c>
      <c r="Q78" s="5">
        <f>IF(AND(B78="",D78=""),"",IF(H78="","Missing Date",IF(OR(L78&lt;&gt;"",M78="Complete"),"Renewed / Complete",IF(H78&lt;TODAY(),"Expired",IF(AND(K78="",J78&lt;TODAY()),"Request Overdue",IF(K78&lt;&gt;"","Awaiting Supplier",IF(H78-TODAY()&lt;=60,"Due Soon","OK")))))))</f>
        <v/>
      </c>
      <c r="R78" s="5">
        <f>IF(OR(J78="",L78&lt;&gt;"",M78="Complete"),"",J78+ROW()/10000)</f>
        <v/>
      </c>
    </row>
    <row r="79">
      <c r="J79" s="7">
        <f>IF(H79="","",H79-IF(I79="",60,I79))</f>
        <v/>
      </c>
      <c r="O79" s="5">
        <f>IF(OR(H79="",L79&lt;&gt;"",M79="Complete"),"",H79-TODAY())</f>
        <v/>
      </c>
      <c r="P79" s="5">
        <f>IF(OR(J79="",K79&lt;&gt;"",L79&lt;&gt;"",M79="Complete"),"",J79-TODAY())</f>
        <v/>
      </c>
      <c r="Q79" s="5">
        <f>IF(AND(B79="",D79=""),"",IF(H79="","Missing Date",IF(OR(L79&lt;&gt;"",M79="Complete"),"Renewed / Complete",IF(H79&lt;TODAY(),"Expired",IF(AND(K79="",J79&lt;TODAY()),"Request Overdue",IF(K79&lt;&gt;"","Awaiting Supplier",IF(H79-TODAY()&lt;=60,"Due Soon","OK")))))))</f>
        <v/>
      </c>
      <c r="R79" s="5">
        <f>IF(OR(J79="",L79&lt;&gt;"",M79="Complete"),"",J79+ROW()/10000)</f>
        <v/>
      </c>
    </row>
    <row r="80">
      <c r="J80" s="7">
        <f>IF(H80="","",H80-IF(I80="",60,I80))</f>
        <v/>
      </c>
      <c r="O80" s="5">
        <f>IF(OR(H80="",L80&lt;&gt;"",M80="Complete"),"",H80-TODAY())</f>
        <v/>
      </c>
      <c r="P80" s="5">
        <f>IF(OR(J80="",K80&lt;&gt;"",L80&lt;&gt;"",M80="Complete"),"",J80-TODAY())</f>
        <v/>
      </c>
      <c r="Q80" s="5">
        <f>IF(AND(B80="",D80=""),"",IF(H80="","Missing Date",IF(OR(L80&lt;&gt;"",M80="Complete"),"Renewed / Complete",IF(H80&lt;TODAY(),"Expired",IF(AND(K80="",J80&lt;TODAY()),"Request Overdue",IF(K80&lt;&gt;"","Awaiting Supplier",IF(H80-TODAY()&lt;=60,"Due Soon","OK")))))))</f>
        <v/>
      </c>
      <c r="R80" s="5">
        <f>IF(OR(J80="",L80&lt;&gt;"",M80="Complete"),"",J80+ROW()/10000)</f>
        <v/>
      </c>
    </row>
    <row r="81">
      <c r="J81" s="7">
        <f>IF(H81="","",H81-IF(I81="",60,I81))</f>
        <v/>
      </c>
      <c r="O81" s="5">
        <f>IF(OR(H81="",L81&lt;&gt;"",M81="Complete"),"",H81-TODAY())</f>
        <v/>
      </c>
      <c r="P81" s="5">
        <f>IF(OR(J81="",K81&lt;&gt;"",L81&lt;&gt;"",M81="Complete"),"",J81-TODAY())</f>
        <v/>
      </c>
      <c r="Q81" s="5">
        <f>IF(AND(B81="",D81=""),"",IF(H81="","Missing Date",IF(OR(L81&lt;&gt;"",M81="Complete"),"Renewed / Complete",IF(H81&lt;TODAY(),"Expired",IF(AND(K81="",J81&lt;TODAY()),"Request Overdue",IF(K81&lt;&gt;"","Awaiting Supplier",IF(H81-TODAY()&lt;=60,"Due Soon","OK")))))))</f>
        <v/>
      </c>
      <c r="R81" s="5">
        <f>IF(OR(J81="",L81&lt;&gt;"",M81="Complete"),"",J81+ROW()/10000)</f>
        <v/>
      </c>
    </row>
    <row r="82">
      <c r="J82" s="7">
        <f>IF(H82="","",H82-IF(I82="",60,I82))</f>
        <v/>
      </c>
      <c r="O82" s="5">
        <f>IF(OR(H82="",L82&lt;&gt;"",M82="Complete"),"",H82-TODAY())</f>
        <v/>
      </c>
      <c r="P82" s="5">
        <f>IF(OR(J82="",K82&lt;&gt;"",L82&lt;&gt;"",M82="Complete"),"",J82-TODAY())</f>
        <v/>
      </c>
      <c r="Q82" s="5">
        <f>IF(AND(B82="",D82=""),"",IF(H82="","Missing Date",IF(OR(L82&lt;&gt;"",M82="Complete"),"Renewed / Complete",IF(H82&lt;TODAY(),"Expired",IF(AND(K82="",J82&lt;TODAY()),"Request Overdue",IF(K82&lt;&gt;"","Awaiting Supplier",IF(H82-TODAY()&lt;=60,"Due Soon","OK")))))))</f>
        <v/>
      </c>
      <c r="R82" s="5">
        <f>IF(OR(J82="",L82&lt;&gt;"",M82="Complete"),"",J82+ROW()/10000)</f>
        <v/>
      </c>
    </row>
    <row r="83">
      <c r="J83" s="7">
        <f>IF(H83="","",H83-IF(I83="",60,I83))</f>
        <v/>
      </c>
      <c r="O83" s="5">
        <f>IF(OR(H83="",L83&lt;&gt;"",M83="Complete"),"",H83-TODAY())</f>
        <v/>
      </c>
      <c r="P83" s="5">
        <f>IF(OR(J83="",K83&lt;&gt;"",L83&lt;&gt;"",M83="Complete"),"",J83-TODAY())</f>
        <v/>
      </c>
      <c r="Q83" s="5">
        <f>IF(AND(B83="",D83=""),"",IF(H83="","Missing Date",IF(OR(L83&lt;&gt;"",M83="Complete"),"Renewed / Complete",IF(H83&lt;TODAY(),"Expired",IF(AND(K83="",J83&lt;TODAY()),"Request Overdue",IF(K83&lt;&gt;"","Awaiting Supplier",IF(H83-TODAY()&lt;=60,"Due Soon","OK")))))))</f>
        <v/>
      </c>
      <c r="R83" s="5">
        <f>IF(OR(J83="",L83&lt;&gt;"",M83="Complete"),"",J83+ROW()/10000)</f>
        <v/>
      </c>
    </row>
    <row r="84">
      <c r="J84" s="7">
        <f>IF(H84="","",H84-IF(I84="",60,I84))</f>
        <v/>
      </c>
      <c r="O84" s="5">
        <f>IF(OR(H84="",L84&lt;&gt;"",M84="Complete"),"",H84-TODAY())</f>
        <v/>
      </c>
      <c r="P84" s="5">
        <f>IF(OR(J84="",K84&lt;&gt;"",L84&lt;&gt;"",M84="Complete"),"",J84-TODAY())</f>
        <v/>
      </c>
      <c r="Q84" s="5">
        <f>IF(AND(B84="",D84=""),"",IF(H84="","Missing Date",IF(OR(L84&lt;&gt;"",M84="Complete"),"Renewed / Complete",IF(H84&lt;TODAY(),"Expired",IF(AND(K84="",J84&lt;TODAY()),"Request Overdue",IF(K84&lt;&gt;"","Awaiting Supplier",IF(H84-TODAY()&lt;=60,"Due Soon","OK")))))))</f>
        <v/>
      </c>
      <c r="R84" s="5">
        <f>IF(OR(J84="",L84&lt;&gt;"",M84="Complete"),"",J84+ROW()/10000)</f>
        <v/>
      </c>
    </row>
    <row r="85">
      <c r="J85" s="7">
        <f>IF(H85="","",H85-IF(I85="",60,I85))</f>
        <v/>
      </c>
      <c r="O85" s="5">
        <f>IF(OR(H85="",L85&lt;&gt;"",M85="Complete"),"",H85-TODAY())</f>
        <v/>
      </c>
      <c r="P85" s="5">
        <f>IF(OR(J85="",K85&lt;&gt;"",L85&lt;&gt;"",M85="Complete"),"",J85-TODAY())</f>
        <v/>
      </c>
      <c r="Q85" s="5">
        <f>IF(AND(B85="",D85=""),"",IF(H85="","Missing Date",IF(OR(L85&lt;&gt;"",M85="Complete"),"Renewed / Complete",IF(H85&lt;TODAY(),"Expired",IF(AND(K85="",J85&lt;TODAY()),"Request Overdue",IF(K85&lt;&gt;"","Awaiting Supplier",IF(H85-TODAY()&lt;=60,"Due Soon","OK")))))))</f>
        <v/>
      </c>
      <c r="R85" s="5">
        <f>IF(OR(J85="",L85&lt;&gt;"",M85="Complete"),"",J85+ROW()/10000)</f>
        <v/>
      </c>
    </row>
    <row r="86">
      <c r="J86" s="7">
        <f>IF(H86="","",H86-IF(I86="",60,I86))</f>
        <v/>
      </c>
      <c r="O86" s="5">
        <f>IF(OR(H86="",L86&lt;&gt;"",M86="Complete"),"",H86-TODAY())</f>
        <v/>
      </c>
      <c r="P86" s="5">
        <f>IF(OR(J86="",K86&lt;&gt;"",L86&lt;&gt;"",M86="Complete"),"",J86-TODAY())</f>
        <v/>
      </c>
      <c r="Q86" s="5">
        <f>IF(AND(B86="",D86=""),"",IF(H86="","Missing Date",IF(OR(L86&lt;&gt;"",M86="Complete"),"Renewed / Complete",IF(H86&lt;TODAY(),"Expired",IF(AND(K86="",J86&lt;TODAY()),"Request Overdue",IF(K86&lt;&gt;"","Awaiting Supplier",IF(H86-TODAY()&lt;=60,"Due Soon","OK")))))))</f>
        <v/>
      </c>
      <c r="R86" s="5">
        <f>IF(OR(J86="",L86&lt;&gt;"",M86="Complete"),"",J86+ROW()/10000)</f>
        <v/>
      </c>
    </row>
    <row r="87">
      <c r="J87" s="7">
        <f>IF(H87="","",H87-IF(I87="",60,I87))</f>
        <v/>
      </c>
      <c r="O87" s="5">
        <f>IF(OR(H87="",L87&lt;&gt;"",M87="Complete"),"",H87-TODAY())</f>
        <v/>
      </c>
      <c r="P87" s="5">
        <f>IF(OR(J87="",K87&lt;&gt;"",L87&lt;&gt;"",M87="Complete"),"",J87-TODAY())</f>
        <v/>
      </c>
      <c r="Q87" s="5">
        <f>IF(AND(B87="",D87=""),"",IF(H87="","Missing Date",IF(OR(L87&lt;&gt;"",M87="Complete"),"Renewed / Complete",IF(H87&lt;TODAY(),"Expired",IF(AND(K87="",J87&lt;TODAY()),"Request Overdue",IF(K87&lt;&gt;"","Awaiting Supplier",IF(H87-TODAY()&lt;=60,"Due Soon","OK")))))))</f>
        <v/>
      </c>
      <c r="R87" s="5">
        <f>IF(OR(J87="",L87&lt;&gt;"",M87="Complete"),"",J87+ROW()/10000)</f>
        <v/>
      </c>
    </row>
    <row r="88">
      <c r="J88" s="7">
        <f>IF(H88="","",H88-IF(I88="",60,I88))</f>
        <v/>
      </c>
      <c r="O88" s="5">
        <f>IF(OR(H88="",L88&lt;&gt;"",M88="Complete"),"",H88-TODAY())</f>
        <v/>
      </c>
      <c r="P88" s="5">
        <f>IF(OR(J88="",K88&lt;&gt;"",L88&lt;&gt;"",M88="Complete"),"",J88-TODAY())</f>
        <v/>
      </c>
      <c r="Q88" s="5">
        <f>IF(AND(B88="",D88=""),"",IF(H88="","Missing Date",IF(OR(L88&lt;&gt;"",M88="Complete"),"Renewed / Complete",IF(H88&lt;TODAY(),"Expired",IF(AND(K88="",J88&lt;TODAY()),"Request Overdue",IF(K88&lt;&gt;"","Awaiting Supplier",IF(H88-TODAY()&lt;=60,"Due Soon","OK")))))))</f>
        <v/>
      </c>
      <c r="R88" s="5">
        <f>IF(OR(J88="",L88&lt;&gt;"",M88="Complete"),"",J88+ROW()/10000)</f>
        <v/>
      </c>
    </row>
    <row r="89">
      <c r="J89" s="7">
        <f>IF(H89="","",H89-IF(I89="",60,I89))</f>
        <v/>
      </c>
      <c r="O89" s="5">
        <f>IF(OR(H89="",L89&lt;&gt;"",M89="Complete"),"",H89-TODAY())</f>
        <v/>
      </c>
      <c r="P89" s="5">
        <f>IF(OR(J89="",K89&lt;&gt;"",L89&lt;&gt;"",M89="Complete"),"",J89-TODAY())</f>
        <v/>
      </c>
      <c r="Q89" s="5">
        <f>IF(AND(B89="",D89=""),"",IF(H89="","Missing Date",IF(OR(L89&lt;&gt;"",M89="Complete"),"Renewed / Complete",IF(H89&lt;TODAY(),"Expired",IF(AND(K89="",J89&lt;TODAY()),"Request Overdue",IF(K89&lt;&gt;"","Awaiting Supplier",IF(H89-TODAY()&lt;=60,"Due Soon","OK")))))))</f>
        <v/>
      </c>
      <c r="R89" s="5">
        <f>IF(OR(J89="",L89&lt;&gt;"",M89="Complete"),"",J89+ROW()/10000)</f>
        <v/>
      </c>
    </row>
    <row r="90">
      <c r="J90" s="7">
        <f>IF(H90="","",H90-IF(I90="",60,I90))</f>
        <v/>
      </c>
      <c r="O90" s="5">
        <f>IF(OR(H90="",L90&lt;&gt;"",M90="Complete"),"",H90-TODAY())</f>
        <v/>
      </c>
      <c r="P90" s="5">
        <f>IF(OR(J90="",K90&lt;&gt;"",L90&lt;&gt;"",M90="Complete"),"",J90-TODAY())</f>
        <v/>
      </c>
      <c r="Q90" s="5">
        <f>IF(AND(B90="",D90=""),"",IF(H90="","Missing Date",IF(OR(L90&lt;&gt;"",M90="Complete"),"Renewed / Complete",IF(H90&lt;TODAY(),"Expired",IF(AND(K90="",J90&lt;TODAY()),"Request Overdue",IF(K90&lt;&gt;"","Awaiting Supplier",IF(H90-TODAY()&lt;=60,"Due Soon","OK")))))))</f>
        <v/>
      </c>
      <c r="R90" s="5">
        <f>IF(OR(J90="",L90&lt;&gt;"",M90="Complete"),"",J90+ROW()/10000)</f>
        <v/>
      </c>
    </row>
    <row r="91">
      <c r="J91" s="7">
        <f>IF(H91="","",H91-IF(I91="",60,I91))</f>
        <v/>
      </c>
      <c r="O91" s="5">
        <f>IF(OR(H91="",L91&lt;&gt;"",M91="Complete"),"",H91-TODAY())</f>
        <v/>
      </c>
      <c r="P91" s="5">
        <f>IF(OR(J91="",K91&lt;&gt;"",L91&lt;&gt;"",M91="Complete"),"",J91-TODAY())</f>
        <v/>
      </c>
      <c r="Q91" s="5">
        <f>IF(AND(B91="",D91=""),"",IF(H91="","Missing Date",IF(OR(L91&lt;&gt;"",M91="Complete"),"Renewed / Complete",IF(H91&lt;TODAY(),"Expired",IF(AND(K91="",J91&lt;TODAY()),"Request Overdue",IF(K91&lt;&gt;"","Awaiting Supplier",IF(H91-TODAY()&lt;=60,"Due Soon","OK")))))))</f>
        <v/>
      </c>
      <c r="R91" s="5">
        <f>IF(OR(J91="",L91&lt;&gt;"",M91="Complete"),"",J91+ROW()/10000)</f>
        <v/>
      </c>
    </row>
    <row r="92">
      <c r="J92" s="7">
        <f>IF(H92="","",H92-IF(I92="",60,I92))</f>
        <v/>
      </c>
      <c r="O92" s="5">
        <f>IF(OR(H92="",L92&lt;&gt;"",M92="Complete"),"",H92-TODAY())</f>
        <v/>
      </c>
      <c r="P92" s="5">
        <f>IF(OR(J92="",K92&lt;&gt;"",L92&lt;&gt;"",M92="Complete"),"",J92-TODAY())</f>
        <v/>
      </c>
      <c r="Q92" s="5">
        <f>IF(AND(B92="",D92=""),"",IF(H92="","Missing Date",IF(OR(L92&lt;&gt;"",M92="Complete"),"Renewed / Complete",IF(H92&lt;TODAY(),"Expired",IF(AND(K92="",J92&lt;TODAY()),"Request Overdue",IF(K92&lt;&gt;"","Awaiting Supplier",IF(H92-TODAY()&lt;=60,"Due Soon","OK")))))))</f>
        <v/>
      </c>
      <c r="R92" s="5">
        <f>IF(OR(J92="",L92&lt;&gt;"",M92="Complete"),"",J92+ROW()/10000)</f>
        <v/>
      </c>
    </row>
    <row r="93">
      <c r="J93" s="7">
        <f>IF(H93="","",H93-IF(I93="",60,I93))</f>
        <v/>
      </c>
      <c r="O93" s="5">
        <f>IF(OR(H93="",L93&lt;&gt;"",M93="Complete"),"",H93-TODAY())</f>
        <v/>
      </c>
      <c r="P93" s="5">
        <f>IF(OR(J93="",K93&lt;&gt;"",L93&lt;&gt;"",M93="Complete"),"",J93-TODAY())</f>
        <v/>
      </c>
      <c r="Q93" s="5">
        <f>IF(AND(B93="",D93=""),"",IF(H93="","Missing Date",IF(OR(L93&lt;&gt;"",M93="Complete"),"Renewed / Complete",IF(H93&lt;TODAY(),"Expired",IF(AND(K93="",J93&lt;TODAY()),"Request Overdue",IF(K93&lt;&gt;"","Awaiting Supplier",IF(H93-TODAY()&lt;=60,"Due Soon","OK")))))))</f>
        <v/>
      </c>
      <c r="R93" s="5">
        <f>IF(OR(J93="",L93&lt;&gt;"",M93="Complete"),"",J93+ROW()/10000)</f>
        <v/>
      </c>
    </row>
    <row r="94">
      <c r="J94" s="7">
        <f>IF(H94="","",H94-IF(I94="",60,I94))</f>
        <v/>
      </c>
      <c r="O94" s="5">
        <f>IF(OR(H94="",L94&lt;&gt;"",M94="Complete"),"",H94-TODAY())</f>
        <v/>
      </c>
      <c r="P94" s="5">
        <f>IF(OR(J94="",K94&lt;&gt;"",L94&lt;&gt;"",M94="Complete"),"",J94-TODAY())</f>
        <v/>
      </c>
      <c r="Q94" s="5">
        <f>IF(AND(B94="",D94=""),"",IF(H94="","Missing Date",IF(OR(L94&lt;&gt;"",M94="Complete"),"Renewed / Complete",IF(H94&lt;TODAY(),"Expired",IF(AND(K94="",J94&lt;TODAY()),"Request Overdue",IF(K94&lt;&gt;"","Awaiting Supplier",IF(H94-TODAY()&lt;=60,"Due Soon","OK")))))))</f>
        <v/>
      </c>
      <c r="R94" s="5">
        <f>IF(OR(J94="",L94&lt;&gt;"",M94="Complete"),"",J94+ROW()/10000)</f>
        <v/>
      </c>
    </row>
    <row r="95">
      <c r="J95" s="7">
        <f>IF(H95="","",H95-IF(I95="",60,I95))</f>
        <v/>
      </c>
      <c r="O95" s="5">
        <f>IF(OR(H95="",L95&lt;&gt;"",M95="Complete"),"",H95-TODAY())</f>
        <v/>
      </c>
      <c r="P95" s="5">
        <f>IF(OR(J95="",K95&lt;&gt;"",L95&lt;&gt;"",M95="Complete"),"",J95-TODAY())</f>
        <v/>
      </c>
      <c r="Q95" s="5">
        <f>IF(AND(B95="",D95=""),"",IF(H95="","Missing Date",IF(OR(L95&lt;&gt;"",M95="Complete"),"Renewed / Complete",IF(H95&lt;TODAY(),"Expired",IF(AND(K95="",J95&lt;TODAY()),"Request Overdue",IF(K95&lt;&gt;"","Awaiting Supplier",IF(H95-TODAY()&lt;=60,"Due Soon","OK")))))))</f>
        <v/>
      </c>
      <c r="R95" s="5">
        <f>IF(OR(J95="",L95&lt;&gt;"",M95="Complete"),"",J95+ROW()/10000)</f>
        <v/>
      </c>
    </row>
    <row r="96">
      <c r="J96" s="7">
        <f>IF(H96="","",H96-IF(I96="",60,I96))</f>
        <v/>
      </c>
      <c r="O96" s="5">
        <f>IF(OR(H96="",L96&lt;&gt;"",M96="Complete"),"",H96-TODAY())</f>
        <v/>
      </c>
      <c r="P96" s="5">
        <f>IF(OR(J96="",K96&lt;&gt;"",L96&lt;&gt;"",M96="Complete"),"",J96-TODAY())</f>
        <v/>
      </c>
      <c r="Q96" s="5">
        <f>IF(AND(B96="",D96=""),"",IF(H96="","Missing Date",IF(OR(L96&lt;&gt;"",M96="Complete"),"Renewed / Complete",IF(H96&lt;TODAY(),"Expired",IF(AND(K96="",J96&lt;TODAY()),"Request Overdue",IF(K96&lt;&gt;"","Awaiting Supplier",IF(H96-TODAY()&lt;=60,"Due Soon","OK")))))))</f>
        <v/>
      </c>
      <c r="R96" s="5">
        <f>IF(OR(J96="",L96&lt;&gt;"",M96="Complete"),"",J96+ROW()/10000)</f>
        <v/>
      </c>
    </row>
    <row r="97">
      <c r="J97" s="7">
        <f>IF(H97="","",H97-IF(I97="",60,I97))</f>
        <v/>
      </c>
      <c r="O97" s="5">
        <f>IF(OR(H97="",L97&lt;&gt;"",M97="Complete"),"",H97-TODAY())</f>
        <v/>
      </c>
      <c r="P97" s="5">
        <f>IF(OR(J97="",K97&lt;&gt;"",L97&lt;&gt;"",M97="Complete"),"",J97-TODAY())</f>
        <v/>
      </c>
      <c r="Q97" s="5">
        <f>IF(AND(B97="",D97=""),"",IF(H97="","Missing Date",IF(OR(L97&lt;&gt;"",M97="Complete"),"Renewed / Complete",IF(H97&lt;TODAY(),"Expired",IF(AND(K97="",J97&lt;TODAY()),"Request Overdue",IF(K97&lt;&gt;"","Awaiting Supplier",IF(H97-TODAY()&lt;=60,"Due Soon","OK")))))))</f>
        <v/>
      </c>
      <c r="R97" s="5">
        <f>IF(OR(J97="",L97&lt;&gt;"",M97="Complete"),"",J97+ROW()/10000)</f>
        <v/>
      </c>
    </row>
    <row r="98">
      <c r="J98" s="7">
        <f>IF(H98="","",H98-IF(I98="",60,I98))</f>
        <v/>
      </c>
      <c r="O98" s="5">
        <f>IF(OR(H98="",L98&lt;&gt;"",M98="Complete"),"",H98-TODAY())</f>
        <v/>
      </c>
      <c r="P98" s="5">
        <f>IF(OR(J98="",K98&lt;&gt;"",L98&lt;&gt;"",M98="Complete"),"",J98-TODAY())</f>
        <v/>
      </c>
      <c r="Q98" s="5">
        <f>IF(AND(B98="",D98=""),"",IF(H98="","Missing Date",IF(OR(L98&lt;&gt;"",M98="Complete"),"Renewed / Complete",IF(H98&lt;TODAY(),"Expired",IF(AND(K98="",J98&lt;TODAY()),"Request Overdue",IF(K98&lt;&gt;"","Awaiting Supplier",IF(H98-TODAY()&lt;=60,"Due Soon","OK")))))))</f>
        <v/>
      </c>
      <c r="R98" s="5">
        <f>IF(OR(J98="",L98&lt;&gt;"",M98="Complete"),"",J98+ROW()/10000)</f>
        <v/>
      </c>
    </row>
    <row r="99">
      <c r="J99" s="7">
        <f>IF(H99="","",H99-IF(I99="",60,I99))</f>
        <v/>
      </c>
      <c r="O99" s="5">
        <f>IF(OR(H99="",L99&lt;&gt;"",M99="Complete"),"",H99-TODAY())</f>
        <v/>
      </c>
      <c r="P99" s="5">
        <f>IF(OR(J99="",K99&lt;&gt;"",L99&lt;&gt;"",M99="Complete"),"",J99-TODAY())</f>
        <v/>
      </c>
      <c r="Q99" s="5">
        <f>IF(AND(B99="",D99=""),"",IF(H99="","Missing Date",IF(OR(L99&lt;&gt;"",M99="Complete"),"Renewed / Complete",IF(H99&lt;TODAY(),"Expired",IF(AND(K99="",J99&lt;TODAY()),"Request Overdue",IF(K99&lt;&gt;"","Awaiting Supplier",IF(H99-TODAY()&lt;=60,"Due Soon","OK")))))))</f>
        <v/>
      </c>
      <c r="R99" s="5">
        <f>IF(OR(J99="",L99&lt;&gt;"",M99="Complete"),"",J99+ROW()/10000)</f>
        <v/>
      </c>
    </row>
    <row r="100">
      <c r="J100" s="7">
        <f>IF(H100="","",H100-IF(I100="",60,I100))</f>
        <v/>
      </c>
      <c r="O100" s="5">
        <f>IF(OR(H100="",L100&lt;&gt;"",M100="Complete"),"",H100-TODAY())</f>
        <v/>
      </c>
      <c r="P100" s="5">
        <f>IF(OR(J100="",K100&lt;&gt;"",L100&lt;&gt;"",M100="Complete"),"",J100-TODAY())</f>
        <v/>
      </c>
      <c r="Q100" s="5">
        <f>IF(AND(B100="",D100=""),"",IF(H100="","Missing Date",IF(OR(L100&lt;&gt;"",M100="Complete"),"Renewed / Complete",IF(H100&lt;TODAY(),"Expired",IF(AND(K100="",J100&lt;TODAY()),"Request Overdue",IF(K100&lt;&gt;"","Awaiting Supplier",IF(H100-TODAY()&lt;=60,"Due Soon","OK")))))))</f>
        <v/>
      </c>
      <c r="R100" s="5">
        <f>IF(OR(J100="",L100&lt;&gt;"",M100="Complete"),"",J100+ROW()/10000)</f>
        <v/>
      </c>
    </row>
    <row r="101">
      <c r="J101" s="7">
        <f>IF(H101="","",H101-IF(I101="",60,I101))</f>
        <v/>
      </c>
      <c r="O101" s="5">
        <f>IF(OR(H101="",L101&lt;&gt;"",M101="Complete"),"",H101-TODAY())</f>
        <v/>
      </c>
      <c r="P101" s="5">
        <f>IF(OR(J101="",K101&lt;&gt;"",L101&lt;&gt;"",M101="Complete"),"",J101-TODAY())</f>
        <v/>
      </c>
      <c r="Q101" s="5">
        <f>IF(AND(B101="",D101=""),"",IF(H101="","Missing Date",IF(OR(L101&lt;&gt;"",M101="Complete"),"Renewed / Complete",IF(H101&lt;TODAY(),"Expired",IF(AND(K101="",J101&lt;TODAY()),"Request Overdue",IF(K101&lt;&gt;"","Awaiting Supplier",IF(H101-TODAY()&lt;=60,"Due Soon","OK")))))))</f>
        <v/>
      </c>
      <c r="R101" s="5">
        <f>IF(OR(J101="",L101&lt;&gt;"",M101="Complete"),"",J101+ROW()/10000)</f>
        <v/>
      </c>
    </row>
    <row r="102">
      <c r="J102" s="7">
        <f>IF(H102="","",H102-IF(I102="",60,I102))</f>
        <v/>
      </c>
      <c r="O102" s="5">
        <f>IF(OR(H102="",L102&lt;&gt;"",M102="Complete"),"",H102-TODAY())</f>
        <v/>
      </c>
      <c r="P102" s="5">
        <f>IF(OR(J102="",K102&lt;&gt;"",L102&lt;&gt;"",M102="Complete"),"",J102-TODAY())</f>
        <v/>
      </c>
      <c r="Q102" s="5">
        <f>IF(AND(B102="",D102=""),"",IF(H102="","Missing Date",IF(OR(L102&lt;&gt;"",M102="Complete"),"Renewed / Complete",IF(H102&lt;TODAY(),"Expired",IF(AND(K102="",J102&lt;TODAY()),"Request Overdue",IF(K102&lt;&gt;"","Awaiting Supplier",IF(H102-TODAY()&lt;=60,"Due Soon","OK")))))))</f>
        <v/>
      </c>
      <c r="R102" s="5">
        <f>IF(OR(J102="",L102&lt;&gt;"",M102="Complete"),"",J102+ROW()/10000)</f>
        <v/>
      </c>
    </row>
    <row r="103">
      <c r="J103" s="7">
        <f>IF(H103="","",H103-IF(I103="",60,I103))</f>
        <v/>
      </c>
      <c r="O103" s="5">
        <f>IF(OR(H103="",L103&lt;&gt;"",M103="Complete"),"",H103-TODAY())</f>
        <v/>
      </c>
      <c r="P103" s="5">
        <f>IF(OR(J103="",K103&lt;&gt;"",L103&lt;&gt;"",M103="Complete"),"",J103-TODAY())</f>
        <v/>
      </c>
      <c r="Q103" s="5">
        <f>IF(AND(B103="",D103=""),"",IF(H103="","Missing Date",IF(OR(L103&lt;&gt;"",M103="Complete"),"Renewed / Complete",IF(H103&lt;TODAY(),"Expired",IF(AND(K103="",J103&lt;TODAY()),"Request Overdue",IF(K103&lt;&gt;"","Awaiting Supplier",IF(H103-TODAY()&lt;=60,"Due Soon","OK")))))))</f>
        <v/>
      </c>
      <c r="R103" s="5">
        <f>IF(OR(J103="",L103&lt;&gt;"",M103="Complete"),"",J103+ROW()/10000)</f>
        <v/>
      </c>
    </row>
    <row r="104">
      <c r="J104" s="7">
        <f>IF(H104="","",H104-IF(I104="",60,I104))</f>
        <v/>
      </c>
      <c r="O104" s="5">
        <f>IF(OR(H104="",L104&lt;&gt;"",M104="Complete"),"",H104-TODAY())</f>
        <v/>
      </c>
      <c r="P104" s="5">
        <f>IF(OR(J104="",K104&lt;&gt;"",L104&lt;&gt;"",M104="Complete"),"",J104-TODAY())</f>
        <v/>
      </c>
      <c r="Q104" s="5">
        <f>IF(AND(B104="",D104=""),"",IF(H104="","Missing Date",IF(OR(L104&lt;&gt;"",M104="Complete"),"Renewed / Complete",IF(H104&lt;TODAY(),"Expired",IF(AND(K104="",J104&lt;TODAY()),"Request Overdue",IF(K104&lt;&gt;"","Awaiting Supplier",IF(H104-TODAY()&lt;=60,"Due Soon","OK")))))))</f>
        <v/>
      </c>
      <c r="R104" s="5">
        <f>IF(OR(J104="",L104&lt;&gt;"",M104="Complete"),"",J104+ROW()/10000)</f>
        <v/>
      </c>
    </row>
    <row r="105">
      <c r="J105" s="7">
        <f>IF(H105="","",H105-IF(I105="",60,I105))</f>
        <v/>
      </c>
      <c r="O105" s="5">
        <f>IF(OR(H105="",L105&lt;&gt;"",M105="Complete"),"",H105-TODAY())</f>
        <v/>
      </c>
      <c r="P105" s="5">
        <f>IF(OR(J105="",K105&lt;&gt;"",L105&lt;&gt;"",M105="Complete"),"",J105-TODAY())</f>
        <v/>
      </c>
      <c r="Q105" s="5">
        <f>IF(AND(B105="",D105=""),"",IF(H105="","Missing Date",IF(OR(L105&lt;&gt;"",M105="Complete"),"Renewed / Complete",IF(H105&lt;TODAY(),"Expired",IF(AND(K105="",J105&lt;TODAY()),"Request Overdue",IF(K105&lt;&gt;"","Awaiting Supplier",IF(H105-TODAY()&lt;=60,"Due Soon","OK")))))))</f>
        <v/>
      </c>
      <c r="R105" s="5">
        <f>IF(OR(J105="",L105&lt;&gt;"",M105="Complete"),"",J105+ROW()/10000)</f>
        <v/>
      </c>
    </row>
    <row r="106">
      <c r="J106" s="7">
        <f>IF(H106="","",H106-IF(I106="",60,I106))</f>
        <v/>
      </c>
      <c r="O106" s="5">
        <f>IF(OR(H106="",L106&lt;&gt;"",M106="Complete"),"",H106-TODAY())</f>
        <v/>
      </c>
      <c r="P106" s="5">
        <f>IF(OR(J106="",K106&lt;&gt;"",L106&lt;&gt;"",M106="Complete"),"",J106-TODAY())</f>
        <v/>
      </c>
      <c r="Q106" s="5">
        <f>IF(AND(B106="",D106=""),"",IF(H106="","Missing Date",IF(OR(L106&lt;&gt;"",M106="Complete"),"Renewed / Complete",IF(H106&lt;TODAY(),"Expired",IF(AND(K106="",J106&lt;TODAY()),"Request Overdue",IF(K106&lt;&gt;"","Awaiting Supplier",IF(H106-TODAY()&lt;=60,"Due Soon","OK")))))))</f>
        <v/>
      </c>
      <c r="R106" s="5">
        <f>IF(OR(J106="",L106&lt;&gt;"",M106="Complete"),"",J106+ROW()/10000)</f>
        <v/>
      </c>
    </row>
    <row r="107">
      <c r="J107" s="7">
        <f>IF(H107="","",H107-IF(I107="",60,I107))</f>
        <v/>
      </c>
      <c r="O107" s="5">
        <f>IF(OR(H107="",L107&lt;&gt;"",M107="Complete"),"",H107-TODAY())</f>
        <v/>
      </c>
      <c r="P107" s="5">
        <f>IF(OR(J107="",K107&lt;&gt;"",L107&lt;&gt;"",M107="Complete"),"",J107-TODAY())</f>
        <v/>
      </c>
      <c r="Q107" s="5">
        <f>IF(AND(B107="",D107=""),"",IF(H107="","Missing Date",IF(OR(L107&lt;&gt;"",M107="Complete"),"Renewed / Complete",IF(H107&lt;TODAY(),"Expired",IF(AND(K107="",J107&lt;TODAY()),"Request Overdue",IF(K107&lt;&gt;"","Awaiting Supplier",IF(H107-TODAY()&lt;=60,"Due Soon","OK")))))))</f>
        <v/>
      </c>
      <c r="R107" s="5">
        <f>IF(OR(J107="",L107&lt;&gt;"",M107="Complete"),"",J107+ROW()/10000)</f>
        <v/>
      </c>
    </row>
    <row r="108">
      <c r="J108" s="7">
        <f>IF(H108="","",H108-IF(I108="",60,I108))</f>
        <v/>
      </c>
      <c r="O108" s="5">
        <f>IF(OR(H108="",L108&lt;&gt;"",M108="Complete"),"",H108-TODAY())</f>
        <v/>
      </c>
      <c r="P108" s="5">
        <f>IF(OR(J108="",K108&lt;&gt;"",L108&lt;&gt;"",M108="Complete"),"",J108-TODAY())</f>
        <v/>
      </c>
      <c r="Q108" s="5">
        <f>IF(AND(B108="",D108=""),"",IF(H108="","Missing Date",IF(OR(L108&lt;&gt;"",M108="Complete"),"Renewed / Complete",IF(H108&lt;TODAY(),"Expired",IF(AND(K108="",J108&lt;TODAY()),"Request Overdue",IF(K108&lt;&gt;"","Awaiting Supplier",IF(H108-TODAY()&lt;=60,"Due Soon","OK")))))))</f>
        <v/>
      </c>
      <c r="R108" s="5">
        <f>IF(OR(J108="",L108&lt;&gt;"",M108="Complete"),"",J108+ROW()/10000)</f>
        <v/>
      </c>
    </row>
    <row r="109">
      <c r="J109" s="7">
        <f>IF(H109="","",H109-IF(I109="",60,I109))</f>
        <v/>
      </c>
      <c r="O109" s="5">
        <f>IF(OR(H109="",L109&lt;&gt;"",M109="Complete"),"",H109-TODAY())</f>
        <v/>
      </c>
      <c r="P109" s="5">
        <f>IF(OR(J109="",K109&lt;&gt;"",L109&lt;&gt;"",M109="Complete"),"",J109-TODAY())</f>
        <v/>
      </c>
      <c r="Q109" s="5">
        <f>IF(AND(B109="",D109=""),"",IF(H109="","Missing Date",IF(OR(L109&lt;&gt;"",M109="Complete"),"Renewed / Complete",IF(H109&lt;TODAY(),"Expired",IF(AND(K109="",J109&lt;TODAY()),"Request Overdue",IF(K109&lt;&gt;"","Awaiting Supplier",IF(H109-TODAY()&lt;=60,"Due Soon","OK")))))))</f>
        <v/>
      </c>
      <c r="R109" s="5">
        <f>IF(OR(J109="",L109&lt;&gt;"",M109="Complete"),"",J109+ROW()/10000)</f>
        <v/>
      </c>
    </row>
    <row r="110">
      <c r="J110" s="7">
        <f>IF(H110="","",H110-IF(I110="",60,I110))</f>
        <v/>
      </c>
      <c r="O110" s="5">
        <f>IF(OR(H110="",L110&lt;&gt;"",M110="Complete"),"",H110-TODAY())</f>
        <v/>
      </c>
      <c r="P110" s="5">
        <f>IF(OR(J110="",K110&lt;&gt;"",L110&lt;&gt;"",M110="Complete"),"",J110-TODAY())</f>
        <v/>
      </c>
      <c r="Q110" s="5">
        <f>IF(AND(B110="",D110=""),"",IF(H110="","Missing Date",IF(OR(L110&lt;&gt;"",M110="Complete"),"Renewed / Complete",IF(H110&lt;TODAY(),"Expired",IF(AND(K110="",J110&lt;TODAY()),"Request Overdue",IF(K110&lt;&gt;"","Awaiting Supplier",IF(H110-TODAY()&lt;=60,"Due Soon","OK")))))))</f>
        <v/>
      </c>
      <c r="R110" s="5">
        <f>IF(OR(J110="",L110&lt;&gt;"",M110="Complete"),"",J110+ROW()/10000)</f>
        <v/>
      </c>
    </row>
    <row r="111">
      <c r="J111" s="7">
        <f>IF(H111="","",H111-IF(I111="",60,I111))</f>
        <v/>
      </c>
      <c r="O111" s="5">
        <f>IF(OR(H111="",L111&lt;&gt;"",M111="Complete"),"",H111-TODAY())</f>
        <v/>
      </c>
      <c r="P111" s="5">
        <f>IF(OR(J111="",K111&lt;&gt;"",L111&lt;&gt;"",M111="Complete"),"",J111-TODAY())</f>
        <v/>
      </c>
      <c r="Q111" s="5">
        <f>IF(AND(B111="",D111=""),"",IF(H111="","Missing Date",IF(OR(L111&lt;&gt;"",M111="Complete"),"Renewed / Complete",IF(H111&lt;TODAY(),"Expired",IF(AND(K111="",J111&lt;TODAY()),"Request Overdue",IF(K111&lt;&gt;"","Awaiting Supplier",IF(H111-TODAY()&lt;=60,"Due Soon","OK")))))))</f>
        <v/>
      </c>
      <c r="R111" s="5">
        <f>IF(OR(J111="",L111&lt;&gt;"",M111="Complete"),"",J111+ROW()/10000)</f>
        <v/>
      </c>
    </row>
    <row r="112">
      <c r="J112" s="7">
        <f>IF(H112="","",H112-IF(I112="",60,I112))</f>
        <v/>
      </c>
      <c r="O112" s="5">
        <f>IF(OR(H112="",L112&lt;&gt;"",M112="Complete"),"",H112-TODAY())</f>
        <v/>
      </c>
      <c r="P112" s="5">
        <f>IF(OR(J112="",K112&lt;&gt;"",L112&lt;&gt;"",M112="Complete"),"",J112-TODAY())</f>
        <v/>
      </c>
      <c r="Q112" s="5">
        <f>IF(AND(B112="",D112=""),"",IF(H112="","Missing Date",IF(OR(L112&lt;&gt;"",M112="Complete"),"Renewed / Complete",IF(H112&lt;TODAY(),"Expired",IF(AND(K112="",J112&lt;TODAY()),"Request Overdue",IF(K112&lt;&gt;"","Awaiting Supplier",IF(H112-TODAY()&lt;=60,"Due Soon","OK")))))))</f>
        <v/>
      </c>
      <c r="R112" s="5">
        <f>IF(OR(J112="",L112&lt;&gt;"",M112="Complete"),"",J112+ROW()/10000)</f>
        <v/>
      </c>
    </row>
    <row r="113">
      <c r="J113" s="7">
        <f>IF(H113="","",H113-IF(I113="",60,I113))</f>
        <v/>
      </c>
      <c r="O113" s="5">
        <f>IF(OR(H113="",L113&lt;&gt;"",M113="Complete"),"",H113-TODAY())</f>
        <v/>
      </c>
      <c r="P113" s="5">
        <f>IF(OR(J113="",K113&lt;&gt;"",L113&lt;&gt;"",M113="Complete"),"",J113-TODAY())</f>
        <v/>
      </c>
      <c r="Q113" s="5">
        <f>IF(AND(B113="",D113=""),"",IF(H113="","Missing Date",IF(OR(L113&lt;&gt;"",M113="Complete"),"Renewed / Complete",IF(H113&lt;TODAY(),"Expired",IF(AND(K113="",J113&lt;TODAY()),"Request Overdue",IF(K113&lt;&gt;"","Awaiting Supplier",IF(H113-TODAY()&lt;=60,"Due Soon","OK")))))))</f>
        <v/>
      </c>
      <c r="R113" s="5">
        <f>IF(OR(J113="",L113&lt;&gt;"",M113="Complete"),"",J113+ROW()/10000)</f>
        <v/>
      </c>
    </row>
    <row r="114">
      <c r="J114" s="7">
        <f>IF(H114="","",H114-IF(I114="",60,I114))</f>
        <v/>
      </c>
      <c r="O114" s="5">
        <f>IF(OR(H114="",L114&lt;&gt;"",M114="Complete"),"",H114-TODAY())</f>
        <v/>
      </c>
      <c r="P114" s="5">
        <f>IF(OR(J114="",K114&lt;&gt;"",L114&lt;&gt;"",M114="Complete"),"",J114-TODAY())</f>
        <v/>
      </c>
      <c r="Q114" s="5">
        <f>IF(AND(B114="",D114=""),"",IF(H114="","Missing Date",IF(OR(L114&lt;&gt;"",M114="Complete"),"Renewed / Complete",IF(H114&lt;TODAY(),"Expired",IF(AND(K114="",J114&lt;TODAY()),"Request Overdue",IF(K114&lt;&gt;"","Awaiting Supplier",IF(H114-TODAY()&lt;=60,"Due Soon","OK")))))))</f>
        <v/>
      </c>
      <c r="R114" s="5">
        <f>IF(OR(J114="",L114&lt;&gt;"",M114="Complete"),"",J114+ROW()/10000)</f>
        <v/>
      </c>
    </row>
    <row r="115">
      <c r="J115" s="7">
        <f>IF(H115="","",H115-IF(I115="",60,I115))</f>
        <v/>
      </c>
      <c r="O115" s="5">
        <f>IF(OR(H115="",L115&lt;&gt;"",M115="Complete"),"",H115-TODAY())</f>
        <v/>
      </c>
      <c r="P115" s="5">
        <f>IF(OR(J115="",K115&lt;&gt;"",L115&lt;&gt;"",M115="Complete"),"",J115-TODAY())</f>
        <v/>
      </c>
      <c r="Q115" s="5">
        <f>IF(AND(B115="",D115=""),"",IF(H115="","Missing Date",IF(OR(L115&lt;&gt;"",M115="Complete"),"Renewed / Complete",IF(H115&lt;TODAY(),"Expired",IF(AND(K115="",J115&lt;TODAY()),"Request Overdue",IF(K115&lt;&gt;"","Awaiting Supplier",IF(H115-TODAY()&lt;=60,"Due Soon","OK")))))))</f>
        <v/>
      </c>
      <c r="R115" s="5">
        <f>IF(OR(J115="",L115&lt;&gt;"",M115="Complete"),"",J115+ROW()/10000)</f>
        <v/>
      </c>
    </row>
    <row r="116">
      <c r="J116" s="7">
        <f>IF(H116="","",H116-IF(I116="",60,I116))</f>
        <v/>
      </c>
      <c r="O116" s="5">
        <f>IF(OR(H116="",L116&lt;&gt;"",M116="Complete"),"",H116-TODAY())</f>
        <v/>
      </c>
      <c r="P116" s="5">
        <f>IF(OR(J116="",K116&lt;&gt;"",L116&lt;&gt;"",M116="Complete"),"",J116-TODAY())</f>
        <v/>
      </c>
      <c r="Q116" s="5">
        <f>IF(AND(B116="",D116=""),"",IF(H116="","Missing Date",IF(OR(L116&lt;&gt;"",M116="Complete"),"Renewed / Complete",IF(H116&lt;TODAY(),"Expired",IF(AND(K116="",J116&lt;TODAY()),"Request Overdue",IF(K116&lt;&gt;"","Awaiting Supplier",IF(H116-TODAY()&lt;=60,"Due Soon","OK")))))))</f>
        <v/>
      </c>
      <c r="R116" s="5">
        <f>IF(OR(J116="",L116&lt;&gt;"",M116="Complete"),"",J116+ROW()/10000)</f>
        <v/>
      </c>
    </row>
    <row r="117">
      <c r="J117" s="7">
        <f>IF(H117="","",H117-IF(I117="",60,I117))</f>
        <v/>
      </c>
      <c r="O117" s="5">
        <f>IF(OR(H117="",L117&lt;&gt;"",M117="Complete"),"",H117-TODAY())</f>
        <v/>
      </c>
      <c r="P117" s="5">
        <f>IF(OR(J117="",K117&lt;&gt;"",L117&lt;&gt;"",M117="Complete"),"",J117-TODAY())</f>
        <v/>
      </c>
      <c r="Q117" s="5">
        <f>IF(AND(B117="",D117=""),"",IF(H117="","Missing Date",IF(OR(L117&lt;&gt;"",M117="Complete"),"Renewed / Complete",IF(H117&lt;TODAY(),"Expired",IF(AND(K117="",J117&lt;TODAY()),"Request Overdue",IF(K117&lt;&gt;"","Awaiting Supplier",IF(H117-TODAY()&lt;=60,"Due Soon","OK")))))))</f>
        <v/>
      </c>
      <c r="R117" s="5">
        <f>IF(OR(J117="",L117&lt;&gt;"",M117="Complete"),"",J117+ROW()/10000)</f>
        <v/>
      </c>
    </row>
    <row r="118">
      <c r="J118" s="7">
        <f>IF(H118="","",H118-IF(I118="",60,I118))</f>
        <v/>
      </c>
      <c r="O118" s="5">
        <f>IF(OR(H118="",L118&lt;&gt;"",M118="Complete"),"",H118-TODAY())</f>
        <v/>
      </c>
      <c r="P118" s="5">
        <f>IF(OR(J118="",K118&lt;&gt;"",L118&lt;&gt;"",M118="Complete"),"",J118-TODAY())</f>
        <v/>
      </c>
      <c r="Q118" s="5">
        <f>IF(AND(B118="",D118=""),"",IF(H118="","Missing Date",IF(OR(L118&lt;&gt;"",M118="Complete"),"Renewed / Complete",IF(H118&lt;TODAY(),"Expired",IF(AND(K118="",J118&lt;TODAY()),"Request Overdue",IF(K118&lt;&gt;"","Awaiting Supplier",IF(H118-TODAY()&lt;=60,"Due Soon","OK")))))))</f>
        <v/>
      </c>
      <c r="R118" s="5">
        <f>IF(OR(J118="",L118&lt;&gt;"",M118="Complete"),"",J118+ROW()/10000)</f>
        <v/>
      </c>
    </row>
    <row r="119">
      <c r="J119" s="7">
        <f>IF(H119="","",H119-IF(I119="",60,I119))</f>
        <v/>
      </c>
      <c r="O119" s="5">
        <f>IF(OR(H119="",L119&lt;&gt;"",M119="Complete"),"",H119-TODAY())</f>
        <v/>
      </c>
      <c r="P119" s="5">
        <f>IF(OR(J119="",K119&lt;&gt;"",L119&lt;&gt;"",M119="Complete"),"",J119-TODAY())</f>
        <v/>
      </c>
      <c r="Q119" s="5">
        <f>IF(AND(B119="",D119=""),"",IF(H119="","Missing Date",IF(OR(L119&lt;&gt;"",M119="Complete"),"Renewed / Complete",IF(H119&lt;TODAY(),"Expired",IF(AND(K119="",J119&lt;TODAY()),"Request Overdue",IF(K119&lt;&gt;"","Awaiting Supplier",IF(H119-TODAY()&lt;=60,"Due Soon","OK")))))))</f>
        <v/>
      </c>
      <c r="R119" s="5">
        <f>IF(OR(J119="",L119&lt;&gt;"",M119="Complete"),"",J119+ROW()/10000)</f>
        <v/>
      </c>
    </row>
    <row r="120">
      <c r="J120" s="7">
        <f>IF(H120="","",H120-IF(I120="",60,I120))</f>
        <v/>
      </c>
      <c r="O120" s="5">
        <f>IF(OR(H120="",L120&lt;&gt;"",M120="Complete"),"",H120-TODAY())</f>
        <v/>
      </c>
      <c r="P120" s="5">
        <f>IF(OR(J120="",K120&lt;&gt;"",L120&lt;&gt;"",M120="Complete"),"",J120-TODAY())</f>
        <v/>
      </c>
      <c r="Q120" s="5">
        <f>IF(AND(B120="",D120=""),"",IF(H120="","Missing Date",IF(OR(L120&lt;&gt;"",M120="Complete"),"Renewed / Complete",IF(H120&lt;TODAY(),"Expired",IF(AND(K120="",J120&lt;TODAY()),"Request Overdue",IF(K120&lt;&gt;"","Awaiting Supplier",IF(H120-TODAY()&lt;=60,"Due Soon","OK")))))))</f>
        <v/>
      </c>
      <c r="R120" s="5">
        <f>IF(OR(J120="",L120&lt;&gt;"",M120="Complete"),"",J120+ROW()/10000)</f>
        <v/>
      </c>
    </row>
    <row r="121">
      <c r="J121" s="7">
        <f>IF(H121="","",H121-IF(I121="",60,I121))</f>
        <v/>
      </c>
      <c r="O121" s="5">
        <f>IF(OR(H121="",L121&lt;&gt;"",M121="Complete"),"",H121-TODAY())</f>
        <v/>
      </c>
      <c r="P121" s="5">
        <f>IF(OR(J121="",K121&lt;&gt;"",L121&lt;&gt;"",M121="Complete"),"",J121-TODAY())</f>
        <v/>
      </c>
      <c r="Q121" s="5">
        <f>IF(AND(B121="",D121=""),"",IF(H121="","Missing Date",IF(OR(L121&lt;&gt;"",M121="Complete"),"Renewed / Complete",IF(H121&lt;TODAY(),"Expired",IF(AND(K121="",J121&lt;TODAY()),"Request Overdue",IF(K121&lt;&gt;"","Awaiting Supplier",IF(H121-TODAY()&lt;=60,"Due Soon","OK")))))))</f>
        <v/>
      </c>
      <c r="R121" s="5">
        <f>IF(OR(J121="",L121&lt;&gt;"",M121="Complete"),"",J121+ROW()/10000)</f>
        <v/>
      </c>
    </row>
    <row r="122">
      <c r="J122" s="7">
        <f>IF(H122="","",H122-IF(I122="",60,I122))</f>
        <v/>
      </c>
      <c r="O122" s="5">
        <f>IF(OR(H122="",L122&lt;&gt;"",M122="Complete"),"",H122-TODAY())</f>
        <v/>
      </c>
      <c r="P122" s="5">
        <f>IF(OR(J122="",K122&lt;&gt;"",L122&lt;&gt;"",M122="Complete"),"",J122-TODAY())</f>
        <v/>
      </c>
      <c r="Q122" s="5">
        <f>IF(AND(B122="",D122=""),"",IF(H122="","Missing Date",IF(OR(L122&lt;&gt;"",M122="Complete"),"Renewed / Complete",IF(H122&lt;TODAY(),"Expired",IF(AND(K122="",J122&lt;TODAY()),"Request Overdue",IF(K122&lt;&gt;"","Awaiting Supplier",IF(H122-TODAY()&lt;=60,"Due Soon","OK")))))))</f>
        <v/>
      </c>
      <c r="R122" s="5">
        <f>IF(OR(J122="",L122&lt;&gt;"",M122="Complete"),"",J122+ROW()/10000)</f>
        <v/>
      </c>
    </row>
    <row r="123">
      <c r="J123" s="7">
        <f>IF(H123="","",H123-IF(I123="",60,I123))</f>
        <v/>
      </c>
      <c r="O123" s="5">
        <f>IF(OR(H123="",L123&lt;&gt;"",M123="Complete"),"",H123-TODAY())</f>
        <v/>
      </c>
      <c r="P123" s="5">
        <f>IF(OR(J123="",K123&lt;&gt;"",L123&lt;&gt;"",M123="Complete"),"",J123-TODAY())</f>
        <v/>
      </c>
      <c r="Q123" s="5">
        <f>IF(AND(B123="",D123=""),"",IF(H123="","Missing Date",IF(OR(L123&lt;&gt;"",M123="Complete"),"Renewed / Complete",IF(H123&lt;TODAY(),"Expired",IF(AND(K123="",J123&lt;TODAY()),"Request Overdue",IF(K123&lt;&gt;"","Awaiting Supplier",IF(H123-TODAY()&lt;=60,"Due Soon","OK")))))))</f>
        <v/>
      </c>
      <c r="R123" s="5">
        <f>IF(OR(J123="",L123&lt;&gt;"",M123="Complete"),"",J123+ROW()/10000)</f>
        <v/>
      </c>
    </row>
    <row r="124">
      <c r="J124" s="7">
        <f>IF(H124="","",H124-IF(I124="",60,I124))</f>
        <v/>
      </c>
      <c r="O124" s="5">
        <f>IF(OR(H124="",L124&lt;&gt;"",M124="Complete"),"",H124-TODAY())</f>
        <v/>
      </c>
      <c r="P124" s="5">
        <f>IF(OR(J124="",K124&lt;&gt;"",L124&lt;&gt;"",M124="Complete"),"",J124-TODAY())</f>
        <v/>
      </c>
      <c r="Q124" s="5">
        <f>IF(AND(B124="",D124=""),"",IF(H124="","Missing Date",IF(OR(L124&lt;&gt;"",M124="Complete"),"Renewed / Complete",IF(H124&lt;TODAY(),"Expired",IF(AND(K124="",J124&lt;TODAY()),"Request Overdue",IF(K124&lt;&gt;"","Awaiting Supplier",IF(H124-TODAY()&lt;=60,"Due Soon","OK")))))))</f>
        <v/>
      </c>
      <c r="R124" s="5">
        <f>IF(OR(J124="",L124&lt;&gt;"",M124="Complete"),"",J124+ROW()/10000)</f>
        <v/>
      </c>
    </row>
    <row r="125">
      <c r="J125" s="7">
        <f>IF(H125="","",H125-IF(I125="",60,I125))</f>
        <v/>
      </c>
      <c r="O125" s="5">
        <f>IF(OR(H125="",L125&lt;&gt;"",M125="Complete"),"",H125-TODAY())</f>
        <v/>
      </c>
      <c r="P125" s="5">
        <f>IF(OR(J125="",K125&lt;&gt;"",L125&lt;&gt;"",M125="Complete"),"",J125-TODAY())</f>
        <v/>
      </c>
      <c r="Q125" s="5">
        <f>IF(AND(B125="",D125=""),"",IF(H125="","Missing Date",IF(OR(L125&lt;&gt;"",M125="Complete"),"Renewed / Complete",IF(H125&lt;TODAY(),"Expired",IF(AND(K125="",J125&lt;TODAY()),"Request Overdue",IF(K125&lt;&gt;"","Awaiting Supplier",IF(H125-TODAY()&lt;=60,"Due Soon","OK")))))))</f>
        <v/>
      </c>
      <c r="R125" s="5">
        <f>IF(OR(J125="",L125&lt;&gt;"",M125="Complete"),"",J125+ROW()/10000)</f>
        <v/>
      </c>
    </row>
    <row r="126">
      <c r="J126" s="7">
        <f>IF(H126="","",H126-IF(I126="",60,I126))</f>
        <v/>
      </c>
      <c r="O126" s="5">
        <f>IF(OR(H126="",L126&lt;&gt;"",M126="Complete"),"",H126-TODAY())</f>
        <v/>
      </c>
      <c r="P126" s="5">
        <f>IF(OR(J126="",K126&lt;&gt;"",L126&lt;&gt;"",M126="Complete"),"",J126-TODAY())</f>
        <v/>
      </c>
      <c r="Q126" s="5">
        <f>IF(AND(B126="",D126=""),"",IF(H126="","Missing Date",IF(OR(L126&lt;&gt;"",M126="Complete"),"Renewed / Complete",IF(H126&lt;TODAY(),"Expired",IF(AND(K126="",J126&lt;TODAY()),"Request Overdue",IF(K126&lt;&gt;"","Awaiting Supplier",IF(H126-TODAY()&lt;=60,"Due Soon","OK")))))))</f>
        <v/>
      </c>
      <c r="R126" s="5">
        <f>IF(OR(J126="",L126&lt;&gt;"",M126="Complete"),"",J126+ROW()/10000)</f>
        <v/>
      </c>
    </row>
    <row r="127">
      <c r="J127" s="7">
        <f>IF(H127="","",H127-IF(I127="",60,I127))</f>
        <v/>
      </c>
      <c r="O127" s="5">
        <f>IF(OR(H127="",L127&lt;&gt;"",M127="Complete"),"",H127-TODAY())</f>
        <v/>
      </c>
      <c r="P127" s="5">
        <f>IF(OR(J127="",K127&lt;&gt;"",L127&lt;&gt;"",M127="Complete"),"",J127-TODAY())</f>
        <v/>
      </c>
      <c r="Q127" s="5">
        <f>IF(AND(B127="",D127=""),"",IF(H127="","Missing Date",IF(OR(L127&lt;&gt;"",M127="Complete"),"Renewed / Complete",IF(H127&lt;TODAY(),"Expired",IF(AND(K127="",J127&lt;TODAY()),"Request Overdue",IF(K127&lt;&gt;"","Awaiting Supplier",IF(H127-TODAY()&lt;=60,"Due Soon","OK")))))))</f>
        <v/>
      </c>
      <c r="R127" s="5">
        <f>IF(OR(J127="",L127&lt;&gt;"",M127="Complete"),"",J127+ROW()/10000)</f>
        <v/>
      </c>
    </row>
    <row r="128">
      <c r="J128" s="7">
        <f>IF(H128="","",H128-IF(I128="",60,I128))</f>
        <v/>
      </c>
      <c r="O128" s="5">
        <f>IF(OR(H128="",L128&lt;&gt;"",M128="Complete"),"",H128-TODAY())</f>
        <v/>
      </c>
      <c r="P128" s="5">
        <f>IF(OR(J128="",K128&lt;&gt;"",L128&lt;&gt;"",M128="Complete"),"",J128-TODAY())</f>
        <v/>
      </c>
      <c r="Q128" s="5">
        <f>IF(AND(B128="",D128=""),"",IF(H128="","Missing Date",IF(OR(L128&lt;&gt;"",M128="Complete"),"Renewed / Complete",IF(H128&lt;TODAY(),"Expired",IF(AND(K128="",J128&lt;TODAY()),"Request Overdue",IF(K128&lt;&gt;"","Awaiting Supplier",IF(H128-TODAY()&lt;=60,"Due Soon","OK")))))))</f>
        <v/>
      </c>
      <c r="R128" s="5">
        <f>IF(OR(J128="",L128&lt;&gt;"",M128="Complete"),"",J128+ROW()/10000)</f>
        <v/>
      </c>
    </row>
    <row r="129">
      <c r="J129" s="7">
        <f>IF(H129="","",H129-IF(I129="",60,I129))</f>
        <v/>
      </c>
      <c r="O129" s="5">
        <f>IF(OR(H129="",L129&lt;&gt;"",M129="Complete"),"",H129-TODAY())</f>
        <v/>
      </c>
      <c r="P129" s="5">
        <f>IF(OR(J129="",K129&lt;&gt;"",L129&lt;&gt;"",M129="Complete"),"",J129-TODAY())</f>
        <v/>
      </c>
      <c r="Q129" s="5">
        <f>IF(AND(B129="",D129=""),"",IF(H129="","Missing Date",IF(OR(L129&lt;&gt;"",M129="Complete"),"Renewed / Complete",IF(H129&lt;TODAY(),"Expired",IF(AND(K129="",J129&lt;TODAY()),"Request Overdue",IF(K129&lt;&gt;"","Awaiting Supplier",IF(H129-TODAY()&lt;=60,"Due Soon","OK")))))))</f>
        <v/>
      </c>
      <c r="R129" s="5">
        <f>IF(OR(J129="",L129&lt;&gt;"",M129="Complete"),"",J129+ROW()/10000)</f>
        <v/>
      </c>
    </row>
    <row r="130">
      <c r="J130" s="7">
        <f>IF(H130="","",H130-IF(I130="",60,I130))</f>
        <v/>
      </c>
      <c r="O130" s="5">
        <f>IF(OR(H130="",L130&lt;&gt;"",M130="Complete"),"",H130-TODAY())</f>
        <v/>
      </c>
      <c r="P130" s="5">
        <f>IF(OR(J130="",K130&lt;&gt;"",L130&lt;&gt;"",M130="Complete"),"",J130-TODAY())</f>
        <v/>
      </c>
      <c r="Q130" s="5">
        <f>IF(AND(B130="",D130=""),"",IF(H130="","Missing Date",IF(OR(L130&lt;&gt;"",M130="Complete"),"Renewed / Complete",IF(H130&lt;TODAY(),"Expired",IF(AND(K130="",J130&lt;TODAY()),"Request Overdue",IF(K130&lt;&gt;"","Awaiting Supplier",IF(H130-TODAY()&lt;=60,"Due Soon","OK")))))))</f>
        <v/>
      </c>
      <c r="R130" s="5">
        <f>IF(OR(J130="",L130&lt;&gt;"",M130="Complete"),"",J130+ROW()/10000)</f>
        <v/>
      </c>
    </row>
    <row r="131">
      <c r="J131" s="7">
        <f>IF(H131="","",H131-IF(I131="",60,I131))</f>
        <v/>
      </c>
      <c r="O131" s="5">
        <f>IF(OR(H131="",L131&lt;&gt;"",M131="Complete"),"",H131-TODAY())</f>
        <v/>
      </c>
      <c r="P131" s="5">
        <f>IF(OR(J131="",K131&lt;&gt;"",L131&lt;&gt;"",M131="Complete"),"",J131-TODAY())</f>
        <v/>
      </c>
      <c r="Q131" s="5">
        <f>IF(AND(B131="",D131=""),"",IF(H131="","Missing Date",IF(OR(L131&lt;&gt;"",M131="Complete"),"Renewed / Complete",IF(H131&lt;TODAY(),"Expired",IF(AND(K131="",J131&lt;TODAY()),"Request Overdue",IF(K131&lt;&gt;"","Awaiting Supplier",IF(H131-TODAY()&lt;=60,"Due Soon","OK")))))))</f>
        <v/>
      </c>
      <c r="R131" s="5">
        <f>IF(OR(J131="",L131&lt;&gt;"",M131="Complete"),"",J131+ROW()/10000)</f>
        <v/>
      </c>
    </row>
    <row r="132">
      <c r="J132" s="7">
        <f>IF(H132="","",H132-IF(I132="",60,I132))</f>
        <v/>
      </c>
      <c r="O132" s="5">
        <f>IF(OR(H132="",L132&lt;&gt;"",M132="Complete"),"",H132-TODAY())</f>
        <v/>
      </c>
      <c r="P132" s="5">
        <f>IF(OR(J132="",K132&lt;&gt;"",L132&lt;&gt;"",M132="Complete"),"",J132-TODAY())</f>
        <v/>
      </c>
      <c r="Q132" s="5">
        <f>IF(AND(B132="",D132=""),"",IF(H132="","Missing Date",IF(OR(L132&lt;&gt;"",M132="Complete"),"Renewed / Complete",IF(H132&lt;TODAY(),"Expired",IF(AND(K132="",J132&lt;TODAY()),"Request Overdue",IF(K132&lt;&gt;"","Awaiting Supplier",IF(H132-TODAY()&lt;=60,"Due Soon","OK")))))))</f>
        <v/>
      </c>
      <c r="R132" s="5">
        <f>IF(OR(J132="",L132&lt;&gt;"",M132="Complete"),"",J132+ROW()/10000)</f>
        <v/>
      </c>
    </row>
    <row r="133">
      <c r="J133" s="7">
        <f>IF(H133="","",H133-IF(I133="",60,I133))</f>
        <v/>
      </c>
      <c r="O133" s="5">
        <f>IF(OR(H133="",L133&lt;&gt;"",M133="Complete"),"",H133-TODAY())</f>
        <v/>
      </c>
      <c r="P133" s="5">
        <f>IF(OR(J133="",K133&lt;&gt;"",L133&lt;&gt;"",M133="Complete"),"",J133-TODAY())</f>
        <v/>
      </c>
      <c r="Q133" s="5">
        <f>IF(AND(B133="",D133=""),"",IF(H133="","Missing Date",IF(OR(L133&lt;&gt;"",M133="Complete"),"Renewed / Complete",IF(H133&lt;TODAY(),"Expired",IF(AND(K133="",J133&lt;TODAY()),"Request Overdue",IF(K133&lt;&gt;"","Awaiting Supplier",IF(H133-TODAY()&lt;=60,"Due Soon","OK")))))))</f>
        <v/>
      </c>
      <c r="R133" s="5">
        <f>IF(OR(J133="",L133&lt;&gt;"",M133="Complete"),"",J133+ROW()/10000)</f>
        <v/>
      </c>
    </row>
    <row r="134">
      <c r="J134" s="7">
        <f>IF(H134="","",H134-IF(I134="",60,I134))</f>
        <v/>
      </c>
      <c r="O134" s="5">
        <f>IF(OR(H134="",L134&lt;&gt;"",M134="Complete"),"",H134-TODAY())</f>
        <v/>
      </c>
      <c r="P134" s="5">
        <f>IF(OR(J134="",K134&lt;&gt;"",L134&lt;&gt;"",M134="Complete"),"",J134-TODAY())</f>
        <v/>
      </c>
      <c r="Q134" s="5">
        <f>IF(AND(B134="",D134=""),"",IF(H134="","Missing Date",IF(OR(L134&lt;&gt;"",M134="Complete"),"Renewed / Complete",IF(H134&lt;TODAY(),"Expired",IF(AND(K134="",J134&lt;TODAY()),"Request Overdue",IF(K134&lt;&gt;"","Awaiting Supplier",IF(H134-TODAY()&lt;=60,"Due Soon","OK")))))))</f>
        <v/>
      </c>
      <c r="R134" s="5">
        <f>IF(OR(J134="",L134&lt;&gt;"",M134="Complete"),"",J134+ROW()/10000)</f>
        <v/>
      </c>
    </row>
    <row r="135">
      <c r="J135" s="7">
        <f>IF(H135="","",H135-IF(I135="",60,I135))</f>
        <v/>
      </c>
      <c r="O135" s="5">
        <f>IF(OR(H135="",L135&lt;&gt;"",M135="Complete"),"",H135-TODAY())</f>
        <v/>
      </c>
      <c r="P135" s="5">
        <f>IF(OR(J135="",K135&lt;&gt;"",L135&lt;&gt;"",M135="Complete"),"",J135-TODAY())</f>
        <v/>
      </c>
      <c r="Q135" s="5">
        <f>IF(AND(B135="",D135=""),"",IF(H135="","Missing Date",IF(OR(L135&lt;&gt;"",M135="Complete"),"Renewed / Complete",IF(H135&lt;TODAY(),"Expired",IF(AND(K135="",J135&lt;TODAY()),"Request Overdue",IF(K135&lt;&gt;"","Awaiting Supplier",IF(H135-TODAY()&lt;=60,"Due Soon","OK")))))))</f>
        <v/>
      </c>
      <c r="R135" s="5">
        <f>IF(OR(J135="",L135&lt;&gt;"",M135="Complete"),"",J135+ROW()/10000)</f>
        <v/>
      </c>
    </row>
    <row r="136">
      <c r="J136" s="7">
        <f>IF(H136="","",H136-IF(I136="",60,I136))</f>
        <v/>
      </c>
      <c r="O136" s="5">
        <f>IF(OR(H136="",L136&lt;&gt;"",M136="Complete"),"",H136-TODAY())</f>
        <v/>
      </c>
      <c r="P136" s="5">
        <f>IF(OR(J136="",K136&lt;&gt;"",L136&lt;&gt;"",M136="Complete"),"",J136-TODAY())</f>
        <v/>
      </c>
      <c r="Q136" s="5">
        <f>IF(AND(B136="",D136=""),"",IF(H136="","Missing Date",IF(OR(L136&lt;&gt;"",M136="Complete"),"Renewed / Complete",IF(H136&lt;TODAY(),"Expired",IF(AND(K136="",J136&lt;TODAY()),"Request Overdue",IF(K136&lt;&gt;"","Awaiting Supplier",IF(H136-TODAY()&lt;=60,"Due Soon","OK")))))))</f>
        <v/>
      </c>
      <c r="R136" s="5">
        <f>IF(OR(J136="",L136&lt;&gt;"",M136="Complete"),"",J136+ROW()/10000)</f>
        <v/>
      </c>
    </row>
    <row r="137">
      <c r="J137" s="7">
        <f>IF(H137="","",H137-IF(I137="",60,I137))</f>
        <v/>
      </c>
      <c r="O137" s="5">
        <f>IF(OR(H137="",L137&lt;&gt;"",M137="Complete"),"",H137-TODAY())</f>
        <v/>
      </c>
      <c r="P137" s="5">
        <f>IF(OR(J137="",K137&lt;&gt;"",L137&lt;&gt;"",M137="Complete"),"",J137-TODAY())</f>
        <v/>
      </c>
      <c r="Q137" s="5">
        <f>IF(AND(B137="",D137=""),"",IF(H137="","Missing Date",IF(OR(L137&lt;&gt;"",M137="Complete"),"Renewed / Complete",IF(H137&lt;TODAY(),"Expired",IF(AND(K137="",J137&lt;TODAY()),"Request Overdue",IF(K137&lt;&gt;"","Awaiting Supplier",IF(H137-TODAY()&lt;=60,"Due Soon","OK")))))))</f>
        <v/>
      </c>
      <c r="R137" s="5">
        <f>IF(OR(J137="",L137&lt;&gt;"",M137="Complete"),"",J137+ROW()/10000)</f>
        <v/>
      </c>
    </row>
    <row r="138">
      <c r="J138" s="7">
        <f>IF(H138="","",H138-IF(I138="",60,I138))</f>
        <v/>
      </c>
      <c r="O138" s="5">
        <f>IF(OR(H138="",L138&lt;&gt;"",M138="Complete"),"",H138-TODAY())</f>
        <v/>
      </c>
      <c r="P138" s="5">
        <f>IF(OR(J138="",K138&lt;&gt;"",L138&lt;&gt;"",M138="Complete"),"",J138-TODAY())</f>
        <v/>
      </c>
      <c r="Q138" s="5">
        <f>IF(AND(B138="",D138=""),"",IF(H138="","Missing Date",IF(OR(L138&lt;&gt;"",M138="Complete"),"Renewed / Complete",IF(H138&lt;TODAY(),"Expired",IF(AND(K138="",J138&lt;TODAY()),"Request Overdue",IF(K138&lt;&gt;"","Awaiting Supplier",IF(H138-TODAY()&lt;=60,"Due Soon","OK")))))))</f>
        <v/>
      </c>
      <c r="R138" s="5">
        <f>IF(OR(J138="",L138&lt;&gt;"",M138="Complete"),"",J138+ROW()/10000)</f>
        <v/>
      </c>
    </row>
    <row r="139">
      <c r="J139" s="7">
        <f>IF(H139="","",H139-IF(I139="",60,I139))</f>
        <v/>
      </c>
      <c r="O139" s="5">
        <f>IF(OR(H139="",L139&lt;&gt;"",M139="Complete"),"",H139-TODAY())</f>
        <v/>
      </c>
      <c r="P139" s="5">
        <f>IF(OR(J139="",K139&lt;&gt;"",L139&lt;&gt;"",M139="Complete"),"",J139-TODAY())</f>
        <v/>
      </c>
      <c r="Q139" s="5">
        <f>IF(AND(B139="",D139=""),"",IF(H139="","Missing Date",IF(OR(L139&lt;&gt;"",M139="Complete"),"Renewed / Complete",IF(H139&lt;TODAY(),"Expired",IF(AND(K139="",J139&lt;TODAY()),"Request Overdue",IF(K139&lt;&gt;"","Awaiting Supplier",IF(H139-TODAY()&lt;=60,"Due Soon","OK")))))))</f>
        <v/>
      </c>
      <c r="R139" s="5">
        <f>IF(OR(J139="",L139&lt;&gt;"",M139="Complete"),"",J139+ROW()/10000)</f>
        <v/>
      </c>
    </row>
    <row r="140">
      <c r="J140" s="7">
        <f>IF(H140="","",H140-IF(I140="",60,I140))</f>
        <v/>
      </c>
      <c r="O140" s="5">
        <f>IF(OR(H140="",L140&lt;&gt;"",M140="Complete"),"",H140-TODAY())</f>
        <v/>
      </c>
      <c r="P140" s="5">
        <f>IF(OR(J140="",K140&lt;&gt;"",L140&lt;&gt;"",M140="Complete"),"",J140-TODAY())</f>
        <v/>
      </c>
      <c r="Q140" s="5">
        <f>IF(AND(B140="",D140=""),"",IF(H140="","Missing Date",IF(OR(L140&lt;&gt;"",M140="Complete"),"Renewed / Complete",IF(H140&lt;TODAY(),"Expired",IF(AND(K140="",J140&lt;TODAY()),"Request Overdue",IF(K140&lt;&gt;"","Awaiting Supplier",IF(H140-TODAY()&lt;=60,"Due Soon","OK")))))))</f>
        <v/>
      </c>
      <c r="R140" s="5">
        <f>IF(OR(J140="",L140&lt;&gt;"",M140="Complete"),"",J140+ROW()/10000)</f>
        <v/>
      </c>
    </row>
    <row r="141">
      <c r="J141" s="7">
        <f>IF(H141="","",H141-IF(I141="",60,I141))</f>
        <v/>
      </c>
      <c r="O141" s="5">
        <f>IF(OR(H141="",L141&lt;&gt;"",M141="Complete"),"",H141-TODAY())</f>
        <v/>
      </c>
      <c r="P141" s="5">
        <f>IF(OR(J141="",K141&lt;&gt;"",L141&lt;&gt;"",M141="Complete"),"",J141-TODAY())</f>
        <v/>
      </c>
      <c r="Q141" s="5">
        <f>IF(AND(B141="",D141=""),"",IF(H141="","Missing Date",IF(OR(L141&lt;&gt;"",M141="Complete"),"Renewed / Complete",IF(H141&lt;TODAY(),"Expired",IF(AND(K141="",J141&lt;TODAY()),"Request Overdue",IF(K141&lt;&gt;"","Awaiting Supplier",IF(H141-TODAY()&lt;=60,"Due Soon","OK")))))))</f>
        <v/>
      </c>
      <c r="R141" s="5">
        <f>IF(OR(J141="",L141&lt;&gt;"",M141="Complete"),"",J141+ROW()/10000)</f>
        <v/>
      </c>
    </row>
    <row r="142">
      <c r="J142" s="7">
        <f>IF(H142="","",H142-IF(I142="",60,I142))</f>
        <v/>
      </c>
      <c r="O142" s="5">
        <f>IF(OR(H142="",L142&lt;&gt;"",M142="Complete"),"",H142-TODAY())</f>
        <v/>
      </c>
      <c r="P142" s="5">
        <f>IF(OR(J142="",K142&lt;&gt;"",L142&lt;&gt;"",M142="Complete"),"",J142-TODAY())</f>
        <v/>
      </c>
      <c r="Q142" s="5">
        <f>IF(AND(B142="",D142=""),"",IF(H142="","Missing Date",IF(OR(L142&lt;&gt;"",M142="Complete"),"Renewed / Complete",IF(H142&lt;TODAY(),"Expired",IF(AND(K142="",J142&lt;TODAY()),"Request Overdue",IF(K142&lt;&gt;"","Awaiting Supplier",IF(H142-TODAY()&lt;=60,"Due Soon","OK")))))))</f>
        <v/>
      </c>
      <c r="R142" s="5">
        <f>IF(OR(J142="",L142&lt;&gt;"",M142="Complete"),"",J142+ROW()/10000)</f>
        <v/>
      </c>
    </row>
    <row r="143">
      <c r="J143" s="7">
        <f>IF(H143="","",H143-IF(I143="",60,I143))</f>
        <v/>
      </c>
      <c r="O143" s="5">
        <f>IF(OR(H143="",L143&lt;&gt;"",M143="Complete"),"",H143-TODAY())</f>
        <v/>
      </c>
      <c r="P143" s="5">
        <f>IF(OR(J143="",K143&lt;&gt;"",L143&lt;&gt;"",M143="Complete"),"",J143-TODAY())</f>
        <v/>
      </c>
      <c r="Q143" s="5">
        <f>IF(AND(B143="",D143=""),"",IF(H143="","Missing Date",IF(OR(L143&lt;&gt;"",M143="Complete"),"Renewed / Complete",IF(H143&lt;TODAY(),"Expired",IF(AND(K143="",J143&lt;TODAY()),"Request Overdue",IF(K143&lt;&gt;"","Awaiting Supplier",IF(H143-TODAY()&lt;=60,"Due Soon","OK")))))))</f>
        <v/>
      </c>
      <c r="R143" s="5">
        <f>IF(OR(J143="",L143&lt;&gt;"",M143="Complete"),"",J143+ROW()/10000)</f>
        <v/>
      </c>
    </row>
    <row r="144">
      <c r="J144" s="7">
        <f>IF(H144="","",H144-IF(I144="",60,I144))</f>
        <v/>
      </c>
      <c r="O144" s="5">
        <f>IF(OR(H144="",L144&lt;&gt;"",M144="Complete"),"",H144-TODAY())</f>
        <v/>
      </c>
      <c r="P144" s="5">
        <f>IF(OR(J144="",K144&lt;&gt;"",L144&lt;&gt;"",M144="Complete"),"",J144-TODAY())</f>
        <v/>
      </c>
      <c r="Q144" s="5">
        <f>IF(AND(B144="",D144=""),"",IF(H144="","Missing Date",IF(OR(L144&lt;&gt;"",M144="Complete"),"Renewed / Complete",IF(H144&lt;TODAY(),"Expired",IF(AND(K144="",J144&lt;TODAY()),"Request Overdue",IF(K144&lt;&gt;"","Awaiting Supplier",IF(H144-TODAY()&lt;=60,"Due Soon","OK")))))))</f>
        <v/>
      </c>
      <c r="R144" s="5">
        <f>IF(OR(J144="",L144&lt;&gt;"",M144="Complete"),"",J144+ROW()/10000)</f>
        <v/>
      </c>
    </row>
    <row r="145">
      <c r="J145" s="7">
        <f>IF(H145="","",H145-IF(I145="",60,I145))</f>
        <v/>
      </c>
      <c r="O145" s="5">
        <f>IF(OR(H145="",L145&lt;&gt;"",M145="Complete"),"",H145-TODAY())</f>
        <v/>
      </c>
      <c r="P145" s="5">
        <f>IF(OR(J145="",K145&lt;&gt;"",L145&lt;&gt;"",M145="Complete"),"",J145-TODAY())</f>
        <v/>
      </c>
      <c r="Q145" s="5">
        <f>IF(AND(B145="",D145=""),"",IF(H145="","Missing Date",IF(OR(L145&lt;&gt;"",M145="Complete"),"Renewed / Complete",IF(H145&lt;TODAY(),"Expired",IF(AND(K145="",J145&lt;TODAY()),"Request Overdue",IF(K145&lt;&gt;"","Awaiting Supplier",IF(H145-TODAY()&lt;=60,"Due Soon","OK")))))))</f>
        <v/>
      </c>
      <c r="R145" s="5">
        <f>IF(OR(J145="",L145&lt;&gt;"",M145="Complete"),"",J145+ROW()/10000)</f>
        <v/>
      </c>
    </row>
    <row r="146">
      <c r="J146" s="7">
        <f>IF(H146="","",H146-IF(I146="",60,I146))</f>
        <v/>
      </c>
      <c r="O146" s="5">
        <f>IF(OR(H146="",L146&lt;&gt;"",M146="Complete"),"",H146-TODAY())</f>
        <v/>
      </c>
      <c r="P146" s="5">
        <f>IF(OR(J146="",K146&lt;&gt;"",L146&lt;&gt;"",M146="Complete"),"",J146-TODAY())</f>
        <v/>
      </c>
      <c r="Q146" s="5">
        <f>IF(AND(B146="",D146=""),"",IF(H146="","Missing Date",IF(OR(L146&lt;&gt;"",M146="Complete"),"Renewed / Complete",IF(H146&lt;TODAY(),"Expired",IF(AND(K146="",J146&lt;TODAY()),"Request Overdue",IF(K146&lt;&gt;"","Awaiting Supplier",IF(H146-TODAY()&lt;=60,"Due Soon","OK")))))))</f>
        <v/>
      </c>
      <c r="R146" s="5">
        <f>IF(OR(J146="",L146&lt;&gt;"",M146="Complete"),"",J146+ROW()/10000)</f>
        <v/>
      </c>
    </row>
    <row r="147">
      <c r="J147" s="7">
        <f>IF(H147="","",H147-IF(I147="",60,I147))</f>
        <v/>
      </c>
      <c r="O147" s="5">
        <f>IF(OR(H147="",L147&lt;&gt;"",M147="Complete"),"",H147-TODAY())</f>
        <v/>
      </c>
      <c r="P147" s="5">
        <f>IF(OR(J147="",K147&lt;&gt;"",L147&lt;&gt;"",M147="Complete"),"",J147-TODAY())</f>
        <v/>
      </c>
      <c r="Q147" s="5">
        <f>IF(AND(B147="",D147=""),"",IF(H147="","Missing Date",IF(OR(L147&lt;&gt;"",M147="Complete"),"Renewed / Complete",IF(H147&lt;TODAY(),"Expired",IF(AND(K147="",J147&lt;TODAY()),"Request Overdue",IF(K147&lt;&gt;"","Awaiting Supplier",IF(H147-TODAY()&lt;=60,"Due Soon","OK")))))))</f>
        <v/>
      </c>
      <c r="R147" s="5">
        <f>IF(OR(J147="",L147&lt;&gt;"",M147="Complete"),"",J147+ROW()/10000)</f>
        <v/>
      </c>
    </row>
    <row r="148">
      <c r="J148" s="7">
        <f>IF(H148="","",H148-IF(I148="",60,I148))</f>
        <v/>
      </c>
      <c r="O148" s="5">
        <f>IF(OR(H148="",L148&lt;&gt;"",M148="Complete"),"",H148-TODAY())</f>
        <v/>
      </c>
      <c r="P148" s="5">
        <f>IF(OR(J148="",K148&lt;&gt;"",L148&lt;&gt;"",M148="Complete"),"",J148-TODAY())</f>
        <v/>
      </c>
      <c r="Q148" s="5">
        <f>IF(AND(B148="",D148=""),"",IF(H148="","Missing Date",IF(OR(L148&lt;&gt;"",M148="Complete"),"Renewed / Complete",IF(H148&lt;TODAY(),"Expired",IF(AND(K148="",J148&lt;TODAY()),"Request Overdue",IF(K148&lt;&gt;"","Awaiting Supplier",IF(H148-TODAY()&lt;=60,"Due Soon","OK")))))))</f>
        <v/>
      </c>
      <c r="R148" s="5">
        <f>IF(OR(J148="",L148&lt;&gt;"",M148="Complete"),"",J148+ROW()/10000)</f>
        <v/>
      </c>
    </row>
    <row r="149">
      <c r="J149" s="7">
        <f>IF(H149="","",H149-IF(I149="",60,I149))</f>
        <v/>
      </c>
      <c r="O149" s="5">
        <f>IF(OR(H149="",L149&lt;&gt;"",M149="Complete"),"",H149-TODAY())</f>
        <v/>
      </c>
      <c r="P149" s="5">
        <f>IF(OR(J149="",K149&lt;&gt;"",L149&lt;&gt;"",M149="Complete"),"",J149-TODAY())</f>
        <v/>
      </c>
      <c r="Q149" s="5">
        <f>IF(AND(B149="",D149=""),"",IF(H149="","Missing Date",IF(OR(L149&lt;&gt;"",M149="Complete"),"Renewed / Complete",IF(H149&lt;TODAY(),"Expired",IF(AND(K149="",J149&lt;TODAY()),"Request Overdue",IF(K149&lt;&gt;"","Awaiting Supplier",IF(H149-TODAY()&lt;=60,"Due Soon","OK")))))))</f>
        <v/>
      </c>
      <c r="R149" s="5">
        <f>IF(OR(J149="",L149&lt;&gt;"",M149="Complete"),"",J149+ROW()/10000)</f>
        <v/>
      </c>
    </row>
    <row r="150">
      <c r="J150" s="7">
        <f>IF(H150="","",H150-IF(I150="",60,I150))</f>
        <v/>
      </c>
      <c r="O150" s="5">
        <f>IF(OR(H150="",L150&lt;&gt;"",M150="Complete"),"",H150-TODAY())</f>
        <v/>
      </c>
      <c r="P150" s="5">
        <f>IF(OR(J150="",K150&lt;&gt;"",L150&lt;&gt;"",M150="Complete"),"",J150-TODAY())</f>
        <v/>
      </c>
      <c r="Q150" s="5">
        <f>IF(AND(B150="",D150=""),"",IF(H150="","Missing Date",IF(OR(L150&lt;&gt;"",M150="Complete"),"Renewed / Complete",IF(H150&lt;TODAY(),"Expired",IF(AND(K150="",J150&lt;TODAY()),"Request Overdue",IF(K150&lt;&gt;"","Awaiting Supplier",IF(H150-TODAY()&lt;=60,"Due Soon","OK")))))))</f>
        <v/>
      </c>
      <c r="R150" s="5">
        <f>IF(OR(J150="",L150&lt;&gt;"",M150="Complete"),"",J150+ROW()/10000)</f>
        <v/>
      </c>
    </row>
    <row r="151">
      <c r="J151" s="7">
        <f>IF(H151="","",H151-IF(I151="",60,I151))</f>
        <v/>
      </c>
      <c r="O151" s="5">
        <f>IF(OR(H151="",L151&lt;&gt;"",M151="Complete"),"",H151-TODAY())</f>
        <v/>
      </c>
      <c r="P151" s="5">
        <f>IF(OR(J151="",K151&lt;&gt;"",L151&lt;&gt;"",M151="Complete"),"",J151-TODAY())</f>
        <v/>
      </c>
      <c r="Q151" s="5">
        <f>IF(AND(B151="",D151=""),"",IF(H151="","Missing Date",IF(OR(L151&lt;&gt;"",M151="Complete"),"Renewed / Complete",IF(H151&lt;TODAY(),"Expired",IF(AND(K151="",J151&lt;TODAY()),"Request Overdue",IF(K151&lt;&gt;"","Awaiting Supplier",IF(H151-TODAY()&lt;=60,"Due Soon","OK")))))))</f>
        <v/>
      </c>
      <c r="R151" s="5">
        <f>IF(OR(J151="",L151&lt;&gt;"",M151="Complete"),"",J151+ROW()/10000)</f>
        <v/>
      </c>
    </row>
    <row r="152">
      <c r="J152" s="7">
        <f>IF(H152="","",H152-IF(I152="",60,I152))</f>
        <v/>
      </c>
      <c r="O152" s="5">
        <f>IF(OR(H152="",L152&lt;&gt;"",M152="Complete"),"",H152-TODAY())</f>
        <v/>
      </c>
      <c r="P152" s="5">
        <f>IF(OR(J152="",K152&lt;&gt;"",L152&lt;&gt;"",M152="Complete"),"",J152-TODAY())</f>
        <v/>
      </c>
      <c r="Q152" s="5">
        <f>IF(AND(B152="",D152=""),"",IF(H152="","Missing Date",IF(OR(L152&lt;&gt;"",M152="Complete"),"Renewed / Complete",IF(H152&lt;TODAY(),"Expired",IF(AND(K152="",J152&lt;TODAY()),"Request Overdue",IF(K152&lt;&gt;"","Awaiting Supplier",IF(H152-TODAY()&lt;=60,"Due Soon","OK")))))))</f>
        <v/>
      </c>
      <c r="R152" s="5">
        <f>IF(OR(J152="",L152&lt;&gt;"",M152="Complete"),"",J152+ROW()/10000)</f>
        <v/>
      </c>
    </row>
    <row r="153">
      <c r="J153" s="7">
        <f>IF(H153="","",H153-IF(I153="",60,I153))</f>
        <v/>
      </c>
      <c r="O153" s="5">
        <f>IF(OR(H153="",L153&lt;&gt;"",M153="Complete"),"",H153-TODAY())</f>
        <v/>
      </c>
      <c r="P153" s="5">
        <f>IF(OR(J153="",K153&lt;&gt;"",L153&lt;&gt;"",M153="Complete"),"",J153-TODAY())</f>
        <v/>
      </c>
      <c r="Q153" s="5">
        <f>IF(AND(B153="",D153=""),"",IF(H153="","Missing Date",IF(OR(L153&lt;&gt;"",M153="Complete"),"Renewed / Complete",IF(H153&lt;TODAY(),"Expired",IF(AND(K153="",J153&lt;TODAY()),"Request Overdue",IF(K153&lt;&gt;"","Awaiting Supplier",IF(H153-TODAY()&lt;=60,"Due Soon","OK")))))))</f>
        <v/>
      </c>
      <c r="R153" s="5">
        <f>IF(OR(J153="",L153&lt;&gt;"",M153="Complete"),"",J153+ROW()/10000)</f>
        <v/>
      </c>
    </row>
    <row r="154">
      <c r="J154" s="7">
        <f>IF(H154="","",H154-IF(I154="",60,I154))</f>
        <v/>
      </c>
      <c r="O154" s="5">
        <f>IF(OR(H154="",L154&lt;&gt;"",M154="Complete"),"",H154-TODAY())</f>
        <v/>
      </c>
      <c r="P154" s="5">
        <f>IF(OR(J154="",K154&lt;&gt;"",L154&lt;&gt;"",M154="Complete"),"",J154-TODAY())</f>
        <v/>
      </c>
      <c r="Q154" s="5">
        <f>IF(AND(B154="",D154=""),"",IF(H154="","Missing Date",IF(OR(L154&lt;&gt;"",M154="Complete"),"Renewed / Complete",IF(H154&lt;TODAY(),"Expired",IF(AND(K154="",J154&lt;TODAY()),"Request Overdue",IF(K154&lt;&gt;"","Awaiting Supplier",IF(H154-TODAY()&lt;=60,"Due Soon","OK")))))))</f>
        <v/>
      </c>
      <c r="R154" s="5">
        <f>IF(OR(J154="",L154&lt;&gt;"",M154="Complete"),"",J154+ROW()/10000)</f>
        <v/>
      </c>
    </row>
    <row r="155">
      <c r="J155" s="7">
        <f>IF(H155="","",H155-IF(I155="",60,I155))</f>
        <v/>
      </c>
      <c r="O155" s="5">
        <f>IF(OR(H155="",L155&lt;&gt;"",M155="Complete"),"",H155-TODAY())</f>
        <v/>
      </c>
      <c r="P155" s="5">
        <f>IF(OR(J155="",K155&lt;&gt;"",L155&lt;&gt;"",M155="Complete"),"",J155-TODAY())</f>
        <v/>
      </c>
      <c r="Q155" s="5">
        <f>IF(AND(B155="",D155=""),"",IF(H155="","Missing Date",IF(OR(L155&lt;&gt;"",M155="Complete"),"Renewed / Complete",IF(H155&lt;TODAY(),"Expired",IF(AND(K155="",J155&lt;TODAY()),"Request Overdue",IF(K155&lt;&gt;"","Awaiting Supplier",IF(H155-TODAY()&lt;=60,"Due Soon","OK")))))))</f>
        <v/>
      </c>
      <c r="R155" s="5">
        <f>IF(OR(J155="",L155&lt;&gt;"",M155="Complete"),"",J155+ROW()/10000)</f>
        <v/>
      </c>
    </row>
    <row r="156">
      <c r="J156" s="7">
        <f>IF(H156="","",H156-IF(I156="",60,I156))</f>
        <v/>
      </c>
      <c r="O156" s="5">
        <f>IF(OR(H156="",L156&lt;&gt;"",M156="Complete"),"",H156-TODAY())</f>
        <v/>
      </c>
      <c r="P156" s="5">
        <f>IF(OR(J156="",K156&lt;&gt;"",L156&lt;&gt;"",M156="Complete"),"",J156-TODAY())</f>
        <v/>
      </c>
      <c r="Q156" s="5">
        <f>IF(AND(B156="",D156=""),"",IF(H156="","Missing Date",IF(OR(L156&lt;&gt;"",M156="Complete"),"Renewed / Complete",IF(H156&lt;TODAY(),"Expired",IF(AND(K156="",J156&lt;TODAY()),"Request Overdue",IF(K156&lt;&gt;"","Awaiting Supplier",IF(H156-TODAY()&lt;=60,"Due Soon","OK")))))))</f>
        <v/>
      </c>
      <c r="R156" s="5">
        <f>IF(OR(J156="",L156&lt;&gt;"",M156="Complete"),"",J156+ROW()/10000)</f>
        <v/>
      </c>
    </row>
    <row r="157">
      <c r="J157" s="7">
        <f>IF(H157="","",H157-IF(I157="",60,I157))</f>
        <v/>
      </c>
      <c r="O157" s="5">
        <f>IF(OR(H157="",L157&lt;&gt;"",M157="Complete"),"",H157-TODAY())</f>
        <v/>
      </c>
      <c r="P157" s="5">
        <f>IF(OR(J157="",K157&lt;&gt;"",L157&lt;&gt;"",M157="Complete"),"",J157-TODAY())</f>
        <v/>
      </c>
      <c r="Q157" s="5">
        <f>IF(AND(B157="",D157=""),"",IF(H157="","Missing Date",IF(OR(L157&lt;&gt;"",M157="Complete"),"Renewed / Complete",IF(H157&lt;TODAY(),"Expired",IF(AND(K157="",J157&lt;TODAY()),"Request Overdue",IF(K157&lt;&gt;"","Awaiting Supplier",IF(H157-TODAY()&lt;=60,"Due Soon","OK")))))))</f>
        <v/>
      </c>
      <c r="R157" s="5">
        <f>IF(OR(J157="",L157&lt;&gt;"",M157="Complete"),"",J157+ROW()/10000)</f>
        <v/>
      </c>
    </row>
    <row r="158">
      <c r="J158" s="7">
        <f>IF(H158="","",H158-IF(I158="",60,I158))</f>
        <v/>
      </c>
      <c r="O158" s="5">
        <f>IF(OR(H158="",L158&lt;&gt;"",M158="Complete"),"",H158-TODAY())</f>
        <v/>
      </c>
      <c r="P158" s="5">
        <f>IF(OR(J158="",K158&lt;&gt;"",L158&lt;&gt;"",M158="Complete"),"",J158-TODAY())</f>
        <v/>
      </c>
      <c r="Q158" s="5">
        <f>IF(AND(B158="",D158=""),"",IF(H158="","Missing Date",IF(OR(L158&lt;&gt;"",M158="Complete"),"Renewed / Complete",IF(H158&lt;TODAY(),"Expired",IF(AND(K158="",J158&lt;TODAY()),"Request Overdue",IF(K158&lt;&gt;"","Awaiting Supplier",IF(H158-TODAY()&lt;=60,"Due Soon","OK")))))))</f>
        <v/>
      </c>
      <c r="R158" s="5">
        <f>IF(OR(J158="",L158&lt;&gt;"",M158="Complete"),"",J158+ROW()/10000)</f>
        <v/>
      </c>
    </row>
    <row r="159">
      <c r="J159" s="7">
        <f>IF(H159="","",H159-IF(I159="",60,I159))</f>
        <v/>
      </c>
      <c r="O159" s="5">
        <f>IF(OR(H159="",L159&lt;&gt;"",M159="Complete"),"",H159-TODAY())</f>
        <v/>
      </c>
      <c r="P159" s="5">
        <f>IF(OR(J159="",K159&lt;&gt;"",L159&lt;&gt;"",M159="Complete"),"",J159-TODAY())</f>
        <v/>
      </c>
      <c r="Q159" s="5">
        <f>IF(AND(B159="",D159=""),"",IF(H159="","Missing Date",IF(OR(L159&lt;&gt;"",M159="Complete"),"Renewed / Complete",IF(H159&lt;TODAY(),"Expired",IF(AND(K159="",J159&lt;TODAY()),"Request Overdue",IF(K159&lt;&gt;"","Awaiting Supplier",IF(H159-TODAY()&lt;=60,"Due Soon","OK")))))))</f>
        <v/>
      </c>
      <c r="R159" s="5">
        <f>IF(OR(J159="",L159&lt;&gt;"",M159="Complete"),"",J159+ROW()/10000)</f>
        <v/>
      </c>
    </row>
    <row r="160">
      <c r="J160" s="7">
        <f>IF(H160="","",H160-IF(I160="",60,I160))</f>
        <v/>
      </c>
      <c r="O160" s="5">
        <f>IF(OR(H160="",L160&lt;&gt;"",M160="Complete"),"",H160-TODAY())</f>
        <v/>
      </c>
      <c r="P160" s="5">
        <f>IF(OR(J160="",K160&lt;&gt;"",L160&lt;&gt;"",M160="Complete"),"",J160-TODAY())</f>
        <v/>
      </c>
      <c r="Q160" s="5">
        <f>IF(AND(B160="",D160=""),"",IF(H160="","Missing Date",IF(OR(L160&lt;&gt;"",M160="Complete"),"Renewed / Complete",IF(H160&lt;TODAY(),"Expired",IF(AND(K160="",J160&lt;TODAY()),"Request Overdue",IF(K160&lt;&gt;"","Awaiting Supplier",IF(H160-TODAY()&lt;=60,"Due Soon","OK")))))))</f>
        <v/>
      </c>
      <c r="R160" s="5">
        <f>IF(OR(J160="",L160&lt;&gt;"",M160="Complete"),"",J160+ROW()/10000)</f>
        <v/>
      </c>
    </row>
    <row r="161">
      <c r="J161" s="7">
        <f>IF(H161="","",H161-IF(I161="",60,I161))</f>
        <v/>
      </c>
      <c r="O161" s="5">
        <f>IF(OR(H161="",L161&lt;&gt;"",M161="Complete"),"",H161-TODAY())</f>
        <v/>
      </c>
      <c r="P161" s="5">
        <f>IF(OR(J161="",K161&lt;&gt;"",L161&lt;&gt;"",M161="Complete"),"",J161-TODAY())</f>
        <v/>
      </c>
      <c r="Q161" s="5">
        <f>IF(AND(B161="",D161=""),"",IF(H161="","Missing Date",IF(OR(L161&lt;&gt;"",M161="Complete"),"Renewed / Complete",IF(H161&lt;TODAY(),"Expired",IF(AND(K161="",J161&lt;TODAY()),"Request Overdue",IF(K161&lt;&gt;"","Awaiting Supplier",IF(H161-TODAY()&lt;=60,"Due Soon","OK")))))))</f>
        <v/>
      </c>
      <c r="R161" s="5">
        <f>IF(OR(J161="",L161&lt;&gt;"",M161="Complete"),"",J161+ROW()/10000)</f>
        <v/>
      </c>
    </row>
    <row r="162">
      <c r="J162" s="7">
        <f>IF(H162="","",H162-IF(I162="",60,I162))</f>
        <v/>
      </c>
      <c r="O162" s="5">
        <f>IF(OR(H162="",L162&lt;&gt;"",M162="Complete"),"",H162-TODAY())</f>
        <v/>
      </c>
      <c r="P162" s="5">
        <f>IF(OR(J162="",K162&lt;&gt;"",L162&lt;&gt;"",M162="Complete"),"",J162-TODAY())</f>
        <v/>
      </c>
      <c r="Q162" s="5">
        <f>IF(AND(B162="",D162=""),"",IF(H162="","Missing Date",IF(OR(L162&lt;&gt;"",M162="Complete"),"Renewed / Complete",IF(H162&lt;TODAY(),"Expired",IF(AND(K162="",J162&lt;TODAY()),"Request Overdue",IF(K162&lt;&gt;"","Awaiting Supplier",IF(H162-TODAY()&lt;=60,"Due Soon","OK")))))))</f>
        <v/>
      </c>
      <c r="R162" s="5">
        <f>IF(OR(J162="",L162&lt;&gt;"",M162="Complete"),"",J162+ROW()/10000)</f>
        <v/>
      </c>
    </row>
    <row r="163">
      <c r="J163" s="7">
        <f>IF(H163="","",H163-IF(I163="",60,I163))</f>
        <v/>
      </c>
      <c r="O163" s="5">
        <f>IF(OR(H163="",L163&lt;&gt;"",M163="Complete"),"",H163-TODAY())</f>
        <v/>
      </c>
      <c r="P163" s="5">
        <f>IF(OR(J163="",K163&lt;&gt;"",L163&lt;&gt;"",M163="Complete"),"",J163-TODAY())</f>
        <v/>
      </c>
      <c r="Q163" s="5">
        <f>IF(AND(B163="",D163=""),"",IF(H163="","Missing Date",IF(OR(L163&lt;&gt;"",M163="Complete"),"Renewed / Complete",IF(H163&lt;TODAY(),"Expired",IF(AND(K163="",J163&lt;TODAY()),"Request Overdue",IF(K163&lt;&gt;"","Awaiting Supplier",IF(H163-TODAY()&lt;=60,"Due Soon","OK")))))))</f>
        <v/>
      </c>
      <c r="R163" s="5">
        <f>IF(OR(J163="",L163&lt;&gt;"",M163="Complete"),"",J163+ROW()/10000)</f>
        <v/>
      </c>
    </row>
    <row r="164">
      <c r="J164" s="7">
        <f>IF(H164="","",H164-IF(I164="",60,I164))</f>
        <v/>
      </c>
      <c r="O164" s="5">
        <f>IF(OR(H164="",L164&lt;&gt;"",M164="Complete"),"",H164-TODAY())</f>
        <v/>
      </c>
      <c r="P164" s="5">
        <f>IF(OR(J164="",K164&lt;&gt;"",L164&lt;&gt;"",M164="Complete"),"",J164-TODAY())</f>
        <v/>
      </c>
      <c r="Q164" s="5">
        <f>IF(AND(B164="",D164=""),"",IF(H164="","Missing Date",IF(OR(L164&lt;&gt;"",M164="Complete"),"Renewed / Complete",IF(H164&lt;TODAY(),"Expired",IF(AND(K164="",J164&lt;TODAY()),"Request Overdue",IF(K164&lt;&gt;"","Awaiting Supplier",IF(H164-TODAY()&lt;=60,"Due Soon","OK")))))))</f>
        <v/>
      </c>
      <c r="R164" s="5">
        <f>IF(OR(J164="",L164&lt;&gt;"",M164="Complete"),"",J164+ROW()/10000)</f>
        <v/>
      </c>
    </row>
    <row r="165">
      <c r="J165" s="7">
        <f>IF(H165="","",H165-IF(I165="",60,I165))</f>
        <v/>
      </c>
      <c r="O165" s="5">
        <f>IF(OR(H165="",L165&lt;&gt;"",M165="Complete"),"",H165-TODAY())</f>
        <v/>
      </c>
      <c r="P165" s="5">
        <f>IF(OR(J165="",K165&lt;&gt;"",L165&lt;&gt;"",M165="Complete"),"",J165-TODAY())</f>
        <v/>
      </c>
      <c r="Q165" s="5">
        <f>IF(AND(B165="",D165=""),"",IF(H165="","Missing Date",IF(OR(L165&lt;&gt;"",M165="Complete"),"Renewed / Complete",IF(H165&lt;TODAY(),"Expired",IF(AND(K165="",J165&lt;TODAY()),"Request Overdue",IF(K165&lt;&gt;"","Awaiting Supplier",IF(H165-TODAY()&lt;=60,"Due Soon","OK")))))))</f>
        <v/>
      </c>
      <c r="R165" s="5">
        <f>IF(OR(J165="",L165&lt;&gt;"",M165="Complete"),"",J165+ROW()/10000)</f>
        <v/>
      </c>
    </row>
    <row r="166">
      <c r="J166" s="7">
        <f>IF(H166="","",H166-IF(I166="",60,I166))</f>
        <v/>
      </c>
      <c r="O166" s="5">
        <f>IF(OR(H166="",L166&lt;&gt;"",M166="Complete"),"",H166-TODAY())</f>
        <v/>
      </c>
      <c r="P166" s="5">
        <f>IF(OR(J166="",K166&lt;&gt;"",L166&lt;&gt;"",M166="Complete"),"",J166-TODAY())</f>
        <v/>
      </c>
      <c r="Q166" s="5">
        <f>IF(AND(B166="",D166=""),"",IF(H166="","Missing Date",IF(OR(L166&lt;&gt;"",M166="Complete"),"Renewed / Complete",IF(H166&lt;TODAY(),"Expired",IF(AND(K166="",J166&lt;TODAY()),"Request Overdue",IF(K166&lt;&gt;"","Awaiting Supplier",IF(H166-TODAY()&lt;=60,"Due Soon","OK")))))))</f>
        <v/>
      </c>
      <c r="R166" s="5">
        <f>IF(OR(J166="",L166&lt;&gt;"",M166="Complete"),"",J166+ROW()/10000)</f>
        <v/>
      </c>
    </row>
    <row r="167">
      <c r="J167" s="7">
        <f>IF(H167="","",H167-IF(I167="",60,I167))</f>
        <v/>
      </c>
      <c r="O167" s="5">
        <f>IF(OR(H167="",L167&lt;&gt;"",M167="Complete"),"",H167-TODAY())</f>
        <v/>
      </c>
      <c r="P167" s="5">
        <f>IF(OR(J167="",K167&lt;&gt;"",L167&lt;&gt;"",M167="Complete"),"",J167-TODAY())</f>
        <v/>
      </c>
      <c r="Q167" s="5">
        <f>IF(AND(B167="",D167=""),"",IF(H167="","Missing Date",IF(OR(L167&lt;&gt;"",M167="Complete"),"Renewed / Complete",IF(H167&lt;TODAY(),"Expired",IF(AND(K167="",J167&lt;TODAY()),"Request Overdue",IF(K167&lt;&gt;"","Awaiting Supplier",IF(H167-TODAY()&lt;=60,"Due Soon","OK")))))))</f>
        <v/>
      </c>
      <c r="R167" s="5">
        <f>IF(OR(J167="",L167&lt;&gt;"",M167="Complete"),"",J167+ROW()/10000)</f>
        <v/>
      </c>
    </row>
    <row r="168">
      <c r="J168" s="7">
        <f>IF(H168="","",H168-IF(I168="",60,I168))</f>
        <v/>
      </c>
      <c r="O168" s="5">
        <f>IF(OR(H168="",L168&lt;&gt;"",M168="Complete"),"",H168-TODAY())</f>
        <v/>
      </c>
      <c r="P168" s="5">
        <f>IF(OR(J168="",K168&lt;&gt;"",L168&lt;&gt;"",M168="Complete"),"",J168-TODAY())</f>
        <v/>
      </c>
      <c r="Q168" s="5">
        <f>IF(AND(B168="",D168=""),"",IF(H168="","Missing Date",IF(OR(L168&lt;&gt;"",M168="Complete"),"Renewed / Complete",IF(H168&lt;TODAY(),"Expired",IF(AND(K168="",J168&lt;TODAY()),"Request Overdue",IF(K168&lt;&gt;"","Awaiting Supplier",IF(H168-TODAY()&lt;=60,"Due Soon","OK")))))))</f>
        <v/>
      </c>
      <c r="R168" s="5">
        <f>IF(OR(J168="",L168&lt;&gt;"",M168="Complete"),"",J168+ROW()/10000)</f>
        <v/>
      </c>
    </row>
    <row r="169">
      <c r="J169" s="7">
        <f>IF(H169="","",H169-IF(I169="",60,I169))</f>
        <v/>
      </c>
      <c r="O169" s="5">
        <f>IF(OR(H169="",L169&lt;&gt;"",M169="Complete"),"",H169-TODAY())</f>
        <v/>
      </c>
      <c r="P169" s="5">
        <f>IF(OR(J169="",K169&lt;&gt;"",L169&lt;&gt;"",M169="Complete"),"",J169-TODAY())</f>
        <v/>
      </c>
      <c r="Q169" s="5">
        <f>IF(AND(B169="",D169=""),"",IF(H169="","Missing Date",IF(OR(L169&lt;&gt;"",M169="Complete"),"Renewed / Complete",IF(H169&lt;TODAY(),"Expired",IF(AND(K169="",J169&lt;TODAY()),"Request Overdue",IF(K169&lt;&gt;"","Awaiting Supplier",IF(H169-TODAY()&lt;=60,"Due Soon","OK")))))))</f>
        <v/>
      </c>
      <c r="R169" s="5">
        <f>IF(OR(J169="",L169&lt;&gt;"",M169="Complete"),"",J169+ROW()/10000)</f>
        <v/>
      </c>
    </row>
    <row r="170">
      <c r="J170" s="7">
        <f>IF(H170="","",H170-IF(I170="",60,I170))</f>
        <v/>
      </c>
      <c r="O170" s="5">
        <f>IF(OR(H170="",L170&lt;&gt;"",M170="Complete"),"",H170-TODAY())</f>
        <v/>
      </c>
      <c r="P170" s="5">
        <f>IF(OR(J170="",K170&lt;&gt;"",L170&lt;&gt;"",M170="Complete"),"",J170-TODAY())</f>
        <v/>
      </c>
      <c r="Q170" s="5">
        <f>IF(AND(B170="",D170=""),"",IF(H170="","Missing Date",IF(OR(L170&lt;&gt;"",M170="Complete"),"Renewed / Complete",IF(H170&lt;TODAY(),"Expired",IF(AND(K170="",J170&lt;TODAY()),"Request Overdue",IF(K170&lt;&gt;"","Awaiting Supplier",IF(H170-TODAY()&lt;=60,"Due Soon","OK")))))))</f>
        <v/>
      </c>
      <c r="R170" s="5">
        <f>IF(OR(J170="",L170&lt;&gt;"",M170="Complete"),"",J170+ROW()/10000)</f>
        <v/>
      </c>
    </row>
    <row r="171">
      <c r="J171" s="7">
        <f>IF(H171="","",H171-IF(I171="",60,I171))</f>
        <v/>
      </c>
      <c r="O171" s="5">
        <f>IF(OR(H171="",L171&lt;&gt;"",M171="Complete"),"",H171-TODAY())</f>
        <v/>
      </c>
      <c r="P171" s="5">
        <f>IF(OR(J171="",K171&lt;&gt;"",L171&lt;&gt;"",M171="Complete"),"",J171-TODAY())</f>
        <v/>
      </c>
      <c r="Q171" s="5">
        <f>IF(AND(B171="",D171=""),"",IF(H171="","Missing Date",IF(OR(L171&lt;&gt;"",M171="Complete"),"Renewed / Complete",IF(H171&lt;TODAY(),"Expired",IF(AND(K171="",J171&lt;TODAY()),"Request Overdue",IF(K171&lt;&gt;"","Awaiting Supplier",IF(H171-TODAY()&lt;=60,"Due Soon","OK")))))))</f>
        <v/>
      </c>
      <c r="R171" s="5">
        <f>IF(OR(J171="",L171&lt;&gt;"",M171="Complete"),"",J171+ROW()/10000)</f>
        <v/>
      </c>
    </row>
    <row r="172">
      <c r="J172" s="7">
        <f>IF(H172="","",H172-IF(I172="",60,I172))</f>
        <v/>
      </c>
      <c r="O172" s="5">
        <f>IF(OR(H172="",L172&lt;&gt;"",M172="Complete"),"",H172-TODAY())</f>
        <v/>
      </c>
      <c r="P172" s="5">
        <f>IF(OR(J172="",K172&lt;&gt;"",L172&lt;&gt;"",M172="Complete"),"",J172-TODAY())</f>
        <v/>
      </c>
      <c r="Q172" s="5">
        <f>IF(AND(B172="",D172=""),"",IF(H172="","Missing Date",IF(OR(L172&lt;&gt;"",M172="Complete"),"Renewed / Complete",IF(H172&lt;TODAY(),"Expired",IF(AND(K172="",J172&lt;TODAY()),"Request Overdue",IF(K172&lt;&gt;"","Awaiting Supplier",IF(H172-TODAY()&lt;=60,"Due Soon","OK")))))))</f>
        <v/>
      </c>
      <c r="R172" s="5">
        <f>IF(OR(J172="",L172&lt;&gt;"",M172="Complete"),"",J172+ROW()/10000)</f>
        <v/>
      </c>
    </row>
    <row r="173">
      <c r="J173" s="7">
        <f>IF(H173="","",H173-IF(I173="",60,I173))</f>
        <v/>
      </c>
      <c r="O173" s="5">
        <f>IF(OR(H173="",L173&lt;&gt;"",M173="Complete"),"",H173-TODAY())</f>
        <v/>
      </c>
      <c r="P173" s="5">
        <f>IF(OR(J173="",K173&lt;&gt;"",L173&lt;&gt;"",M173="Complete"),"",J173-TODAY())</f>
        <v/>
      </c>
      <c r="Q173" s="5">
        <f>IF(AND(B173="",D173=""),"",IF(H173="","Missing Date",IF(OR(L173&lt;&gt;"",M173="Complete"),"Renewed / Complete",IF(H173&lt;TODAY(),"Expired",IF(AND(K173="",J173&lt;TODAY()),"Request Overdue",IF(K173&lt;&gt;"","Awaiting Supplier",IF(H173-TODAY()&lt;=60,"Due Soon","OK")))))))</f>
        <v/>
      </c>
      <c r="R173" s="5">
        <f>IF(OR(J173="",L173&lt;&gt;"",M173="Complete"),"",J173+ROW()/10000)</f>
        <v/>
      </c>
    </row>
    <row r="174">
      <c r="J174" s="7">
        <f>IF(H174="","",H174-IF(I174="",60,I174))</f>
        <v/>
      </c>
      <c r="O174" s="5">
        <f>IF(OR(H174="",L174&lt;&gt;"",M174="Complete"),"",H174-TODAY())</f>
        <v/>
      </c>
      <c r="P174" s="5">
        <f>IF(OR(J174="",K174&lt;&gt;"",L174&lt;&gt;"",M174="Complete"),"",J174-TODAY())</f>
        <v/>
      </c>
      <c r="Q174" s="5">
        <f>IF(AND(B174="",D174=""),"",IF(H174="","Missing Date",IF(OR(L174&lt;&gt;"",M174="Complete"),"Renewed / Complete",IF(H174&lt;TODAY(),"Expired",IF(AND(K174="",J174&lt;TODAY()),"Request Overdue",IF(K174&lt;&gt;"","Awaiting Supplier",IF(H174-TODAY()&lt;=60,"Due Soon","OK")))))))</f>
        <v/>
      </c>
      <c r="R174" s="5">
        <f>IF(OR(J174="",L174&lt;&gt;"",M174="Complete"),"",J174+ROW()/10000)</f>
        <v/>
      </c>
    </row>
    <row r="175">
      <c r="J175" s="7">
        <f>IF(H175="","",H175-IF(I175="",60,I175))</f>
        <v/>
      </c>
      <c r="O175" s="5">
        <f>IF(OR(H175="",L175&lt;&gt;"",M175="Complete"),"",H175-TODAY())</f>
        <v/>
      </c>
      <c r="P175" s="5">
        <f>IF(OR(J175="",K175&lt;&gt;"",L175&lt;&gt;"",M175="Complete"),"",J175-TODAY())</f>
        <v/>
      </c>
      <c r="Q175" s="5">
        <f>IF(AND(B175="",D175=""),"",IF(H175="","Missing Date",IF(OR(L175&lt;&gt;"",M175="Complete"),"Renewed / Complete",IF(H175&lt;TODAY(),"Expired",IF(AND(K175="",J175&lt;TODAY()),"Request Overdue",IF(K175&lt;&gt;"","Awaiting Supplier",IF(H175-TODAY()&lt;=60,"Due Soon","OK")))))))</f>
        <v/>
      </c>
      <c r="R175" s="5">
        <f>IF(OR(J175="",L175&lt;&gt;"",M175="Complete"),"",J175+ROW()/10000)</f>
        <v/>
      </c>
    </row>
    <row r="176">
      <c r="J176" s="7">
        <f>IF(H176="","",H176-IF(I176="",60,I176))</f>
        <v/>
      </c>
      <c r="O176" s="5">
        <f>IF(OR(H176="",L176&lt;&gt;"",M176="Complete"),"",H176-TODAY())</f>
        <v/>
      </c>
      <c r="P176" s="5">
        <f>IF(OR(J176="",K176&lt;&gt;"",L176&lt;&gt;"",M176="Complete"),"",J176-TODAY())</f>
        <v/>
      </c>
      <c r="Q176" s="5">
        <f>IF(AND(B176="",D176=""),"",IF(H176="","Missing Date",IF(OR(L176&lt;&gt;"",M176="Complete"),"Renewed / Complete",IF(H176&lt;TODAY(),"Expired",IF(AND(K176="",J176&lt;TODAY()),"Request Overdue",IF(K176&lt;&gt;"","Awaiting Supplier",IF(H176-TODAY()&lt;=60,"Due Soon","OK")))))))</f>
        <v/>
      </c>
      <c r="R176" s="5">
        <f>IF(OR(J176="",L176&lt;&gt;"",M176="Complete"),"",J176+ROW()/10000)</f>
        <v/>
      </c>
    </row>
    <row r="177">
      <c r="J177" s="7">
        <f>IF(H177="","",H177-IF(I177="",60,I177))</f>
        <v/>
      </c>
      <c r="O177" s="5">
        <f>IF(OR(H177="",L177&lt;&gt;"",M177="Complete"),"",H177-TODAY())</f>
        <v/>
      </c>
      <c r="P177" s="5">
        <f>IF(OR(J177="",K177&lt;&gt;"",L177&lt;&gt;"",M177="Complete"),"",J177-TODAY())</f>
        <v/>
      </c>
      <c r="Q177" s="5">
        <f>IF(AND(B177="",D177=""),"",IF(H177="","Missing Date",IF(OR(L177&lt;&gt;"",M177="Complete"),"Renewed / Complete",IF(H177&lt;TODAY(),"Expired",IF(AND(K177="",J177&lt;TODAY()),"Request Overdue",IF(K177&lt;&gt;"","Awaiting Supplier",IF(H177-TODAY()&lt;=60,"Due Soon","OK")))))))</f>
        <v/>
      </c>
      <c r="R177" s="5">
        <f>IF(OR(J177="",L177&lt;&gt;"",M177="Complete"),"",J177+ROW()/10000)</f>
        <v/>
      </c>
    </row>
    <row r="178">
      <c r="J178" s="7">
        <f>IF(H178="","",H178-IF(I178="",60,I178))</f>
        <v/>
      </c>
      <c r="O178" s="5">
        <f>IF(OR(H178="",L178&lt;&gt;"",M178="Complete"),"",H178-TODAY())</f>
        <v/>
      </c>
      <c r="P178" s="5">
        <f>IF(OR(J178="",K178&lt;&gt;"",L178&lt;&gt;"",M178="Complete"),"",J178-TODAY())</f>
        <v/>
      </c>
      <c r="Q178" s="5">
        <f>IF(AND(B178="",D178=""),"",IF(H178="","Missing Date",IF(OR(L178&lt;&gt;"",M178="Complete"),"Renewed / Complete",IF(H178&lt;TODAY(),"Expired",IF(AND(K178="",J178&lt;TODAY()),"Request Overdue",IF(K178&lt;&gt;"","Awaiting Supplier",IF(H178-TODAY()&lt;=60,"Due Soon","OK")))))))</f>
        <v/>
      </c>
      <c r="R178" s="5">
        <f>IF(OR(J178="",L178&lt;&gt;"",M178="Complete"),"",J178+ROW()/10000)</f>
        <v/>
      </c>
    </row>
    <row r="179">
      <c r="J179" s="7">
        <f>IF(H179="","",H179-IF(I179="",60,I179))</f>
        <v/>
      </c>
      <c r="O179" s="5">
        <f>IF(OR(H179="",L179&lt;&gt;"",M179="Complete"),"",H179-TODAY())</f>
        <v/>
      </c>
      <c r="P179" s="5">
        <f>IF(OR(J179="",K179&lt;&gt;"",L179&lt;&gt;"",M179="Complete"),"",J179-TODAY())</f>
        <v/>
      </c>
      <c r="Q179" s="5">
        <f>IF(AND(B179="",D179=""),"",IF(H179="","Missing Date",IF(OR(L179&lt;&gt;"",M179="Complete"),"Renewed / Complete",IF(H179&lt;TODAY(),"Expired",IF(AND(K179="",J179&lt;TODAY()),"Request Overdue",IF(K179&lt;&gt;"","Awaiting Supplier",IF(H179-TODAY()&lt;=60,"Due Soon","OK")))))))</f>
        <v/>
      </c>
      <c r="R179" s="5">
        <f>IF(OR(J179="",L179&lt;&gt;"",M179="Complete"),"",J179+ROW()/10000)</f>
        <v/>
      </c>
    </row>
    <row r="180">
      <c r="J180" s="7">
        <f>IF(H180="","",H180-IF(I180="",60,I180))</f>
        <v/>
      </c>
      <c r="O180" s="5">
        <f>IF(OR(H180="",L180&lt;&gt;"",M180="Complete"),"",H180-TODAY())</f>
        <v/>
      </c>
      <c r="P180" s="5">
        <f>IF(OR(J180="",K180&lt;&gt;"",L180&lt;&gt;"",M180="Complete"),"",J180-TODAY())</f>
        <v/>
      </c>
      <c r="Q180" s="5">
        <f>IF(AND(B180="",D180=""),"",IF(H180="","Missing Date",IF(OR(L180&lt;&gt;"",M180="Complete"),"Renewed / Complete",IF(H180&lt;TODAY(),"Expired",IF(AND(K180="",J180&lt;TODAY()),"Request Overdue",IF(K180&lt;&gt;"","Awaiting Supplier",IF(H180-TODAY()&lt;=60,"Due Soon","OK")))))))</f>
        <v/>
      </c>
      <c r="R180" s="5">
        <f>IF(OR(J180="",L180&lt;&gt;"",M180="Complete"),"",J180+ROW()/10000)</f>
        <v/>
      </c>
    </row>
    <row r="181">
      <c r="J181" s="7">
        <f>IF(H181="","",H181-IF(I181="",60,I181))</f>
        <v/>
      </c>
      <c r="O181" s="5">
        <f>IF(OR(H181="",L181&lt;&gt;"",M181="Complete"),"",H181-TODAY())</f>
        <v/>
      </c>
      <c r="P181" s="5">
        <f>IF(OR(J181="",K181&lt;&gt;"",L181&lt;&gt;"",M181="Complete"),"",J181-TODAY())</f>
        <v/>
      </c>
      <c r="Q181" s="5">
        <f>IF(AND(B181="",D181=""),"",IF(H181="","Missing Date",IF(OR(L181&lt;&gt;"",M181="Complete"),"Renewed / Complete",IF(H181&lt;TODAY(),"Expired",IF(AND(K181="",J181&lt;TODAY()),"Request Overdue",IF(K181&lt;&gt;"","Awaiting Supplier",IF(H181-TODAY()&lt;=60,"Due Soon","OK")))))))</f>
        <v/>
      </c>
      <c r="R181" s="5">
        <f>IF(OR(J181="",L181&lt;&gt;"",M181="Complete"),"",J181+ROW()/10000)</f>
        <v/>
      </c>
    </row>
    <row r="182">
      <c r="J182" s="7">
        <f>IF(H182="","",H182-IF(I182="",60,I182))</f>
        <v/>
      </c>
      <c r="O182" s="5">
        <f>IF(OR(H182="",L182&lt;&gt;"",M182="Complete"),"",H182-TODAY())</f>
        <v/>
      </c>
      <c r="P182" s="5">
        <f>IF(OR(J182="",K182&lt;&gt;"",L182&lt;&gt;"",M182="Complete"),"",J182-TODAY())</f>
        <v/>
      </c>
      <c r="Q182" s="5">
        <f>IF(AND(B182="",D182=""),"",IF(H182="","Missing Date",IF(OR(L182&lt;&gt;"",M182="Complete"),"Renewed / Complete",IF(H182&lt;TODAY(),"Expired",IF(AND(K182="",J182&lt;TODAY()),"Request Overdue",IF(K182&lt;&gt;"","Awaiting Supplier",IF(H182-TODAY()&lt;=60,"Due Soon","OK")))))))</f>
        <v/>
      </c>
      <c r="R182" s="5">
        <f>IF(OR(J182="",L182&lt;&gt;"",M182="Complete"),"",J182+ROW()/10000)</f>
        <v/>
      </c>
    </row>
    <row r="183">
      <c r="J183" s="7">
        <f>IF(H183="","",H183-IF(I183="",60,I183))</f>
        <v/>
      </c>
      <c r="O183" s="5">
        <f>IF(OR(H183="",L183&lt;&gt;"",M183="Complete"),"",H183-TODAY())</f>
        <v/>
      </c>
      <c r="P183" s="5">
        <f>IF(OR(J183="",K183&lt;&gt;"",L183&lt;&gt;"",M183="Complete"),"",J183-TODAY())</f>
        <v/>
      </c>
      <c r="Q183" s="5">
        <f>IF(AND(B183="",D183=""),"",IF(H183="","Missing Date",IF(OR(L183&lt;&gt;"",M183="Complete"),"Renewed / Complete",IF(H183&lt;TODAY(),"Expired",IF(AND(K183="",J183&lt;TODAY()),"Request Overdue",IF(K183&lt;&gt;"","Awaiting Supplier",IF(H183-TODAY()&lt;=60,"Due Soon","OK")))))))</f>
        <v/>
      </c>
      <c r="R183" s="5">
        <f>IF(OR(J183="",L183&lt;&gt;"",M183="Complete"),"",J183+ROW()/10000)</f>
        <v/>
      </c>
    </row>
    <row r="184">
      <c r="J184" s="7">
        <f>IF(H184="","",H184-IF(I184="",60,I184))</f>
        <v/>
      </c>
      <c r="O184" s="5">
        <f>IF(OR(H184="",L184&lt;&gt;"",M184="Complete"),"",H184-TODAY())</f>
        <v/>
      </c>
      <c r="P184" s="5">
        <f>IF(OR(J184="",K184&lt;&gt;"",L184&lt;&gt;"",M184="Complete"),"",J184-TODAY())</f>
        <v/>
      </c>
      <c r="Q184" s="5">
        <f>IF(AND(B184="",D184=""),"",IF(H184="","Missing Date",IF(OR(L184&lt;&gt;"",M184="Complete"),"Renewed / Complete",IF(H184&lt;TODAY(),"Expired",IF(AND(K184="",J184&lt;TODAY()),"Request Overdue",IF(K184&lt;&gt;"","Awaiting Supplier",IF(H184-TODAY()&lt;=60,"Due Soon","OK")))))))</f>
        <v/>
      </c>
      <c r="R184" s="5">
        <f>IF(OR(J184="",L184&lt;&gt;"",M184="Complete"),"",J184+ROW()/10000)</f>
        <v/>
      </c>
    </row>
    <row r="185">
      <c r="J185" s="7">
        <f>IF(H185="","",H185-IF(I185="",60,I185))</f>
        <v/>
      </c>
      <c r="O185" s="5">
        <f>IF(OR(H185="",L185&lt;&gt;"",M185="Complete"),"",H185-TODAY())</f>
        <v/>
      </c>
      <c r="P185" s="5">
        <f>IF(OR(J185="",K185&lt;&gt;"",L185&lt;&gt;"",M185="Complete"),"",J185-TODAY())</f>
        <v/>
      </c>
      <c r="Q185" s="5">
        <f>IF(AND(B185="",D185=""),"",IF(H185="","Missing Date",IF(OR(L185&lt;&gt;"",M185="Complete"),"Renewed / Complete",IF(H185&lt;TODAY(),"Expired",IF(AND(K185="",J185&lt;TODAY()),"Request Overdue",IF(K185&lt;&gt;"","Awaiting Supplier",IF(H185-TODAY()&lt;=60,"Due Soon","OK")))))))</f>
        <v/>
      </c>
      <c r="R185" s="5">
        <f>IF(OR(J185="",L185&lt;&gt;"",M185="Complete"),"",J185+ROW()/10000)</f>
        <v/>
      </c>
    </row>
    <row r="186">
      <c r="J186" s="7">
        <f>IF(H186="","",H186-IF(I186="",60,I186))</f>
        <v/>
      </c>
      <c r="O186" s="5">
        <f>IF(OR(H186="",L186&lt;&gt;"",M186="Complete"),"",H186-TODAY())</f>
        <v/>
      </c>
      <c r="P186" s="5">
        <f>IF(OR(J186="",K186&lt;&gt;"",L186&lt;&gt;"",M186="Complete"),"",J186-TODAY())</f>
        <v/>
      </c>
      <c r="Q186" s="5">
        <f>IF(AND(B186="",D186=""),"",IF(H186="","Missing Date",IF(OR(L186&lt;&gt;"",M186="Complete"),"Renewed / Complete",IF(H186&lt;TODAY(),"Expired",IF(AND(K186="",J186&lt;TODAY()),"Request Overdue",IF(K186&lt;&gt;"","Awaiting Supplier",IF(H186-TODAY()&lt;=60,"Due Soon","OK")))))))</f>
        <v/>
      </c>
      <c r="R186" s="5">
        <f>IF(OR(J186="",L186&lt;&gt;"",M186="Complete"),"",J186+ROW()/10000)</f>
        <v/>
      </c>
    </row>
    <row r="187">
      <c r="J187" s="7">
        <f>IF(H187="","",H187-IF(I187="",60,I187))</f>
        <v/>
      </c>
      <c r="O187" s="5">
        <f>IF(OR(H187="",L187&lt;&gt;"",M187="Complete"),"",H187-TODAY())</f>
        <v/>
      </c>
      <c r="P187" s="5">
        <f>IF(OR(J187="",K187&lt;&gt;"",L187&lt;&gt;"",M187="Complete"),"",J187-TODAY())</f>
        <v/>
      </c>
      <c r="Q187" s="5">
        <f>IF(AND(B187="",D187=""),"",IF(H187="","Missing Date",IF(OR(L187&lt;&gt;"",M187="Complete"),"Renewed / Complete",IF(H187&lt;TODAY(),"Expired",IF(AND(K187="",J187&lt;TODAY()),"Request Overdue",IF(K187&lt;&gt;"","Awaiting Supplier",IF(H187-TODAY()&lt;=60,"Due Soon","OK")))))))</f>
        <v/>
      </c>
      <c r="R187" s="5">
        <f>IF(OR(J187="",L187&lt;&gt;"",M187="Complete"),"",J187+ROW()/10000)</f>
        <v/>
      </c>
    </row>
    <row r="188">
      <c r="J188" s="7">
        <f>IF(H188="","",H188-IF(I188="",60,I188))</f>
        <v/>
      </c>
      <c r="O188" s="5">
        <f>IF(OR(H188="",L188&lt;&gt;"",M188="Complete"),"",H188-TODAY())</f>
        <v/>
      </c>
      <c r="P188" s="5">
        <f>IF(OR(J188="",K188&lt;&gt;"",L188&lt;&gt;"",M188="Complete"),"",J188-TODAY())</f>
        <v/>
      </c>
      <c r="Q188" s="5">
        <f>IF(AND(B188="",D188=""),"",IF(H188="","Missing Date",IF(OR(L188&lt;&gt;"",M188="Complete"),"Renewed / Complete",IF(H188&lt;TODAY(),"Expired",IF(AND(K188="",J188&lt;TODAY()),"Request Overdue",IF(K188&lt;&gt;"","Awaiting Supplier",IF(H188-TODAY()&lt;=60,"Due Soon","OK")))))))</f>
        <v/>
      </c>
      <c r="R188" s="5">
        <f>IF(OR(J188="",L188&lt;&gt;"",M188="Complete"),"",J188+ROW()/10000)</f>
        <v/>
      </c>
    </row>
    <row r="189">
      <c r="J189" s="7">
        <f>IF(H189="","",H189-IF(I189="",60,I189))</f>
        <v/>
      </c>
      <c r="O189" s="5">
        <f>IF(OR(H189="",L189&lt;&gt;"",M189="Complete"),"",H189-TODAY())</f>
        <v/>
      </c>
      <c r="P189" s="5">
        <f>IF(OR(J189="",K189&lt;&gt;"",L189&lt;&gt;"",M189="Complete"),"",J189-TODAY())</f>
        <v/>
      </c>
      <c r="Q189" s="5">
        <f>IF(AND(B189="",D189=""),"",IF(H189="","Missing Date",IF(OR(L189&lt;&gt;"",M189="Complete"),"Renewed / Complete",IF(H189&lt;TODAY(),"Expired",IF(AND(K189="",J189&lt;TODAY()),"Request Overdue",IF(K189&lt;&gt;"","Awaiting Supplier",IF(H189-TODAY()&lt;=60,"Due Soon","OK")))))))</f>
        <v/>
      </c>
      <c r="R189" s="5">
        <f>IF(OR(J189="",L189&lt;&gt;"",M189="Complete"),"",J189+ROW()/10000)</f>
        <v/>
      </c>
    </row>
    <row r="190">
      <c r="J190" s="7">
        <f>IF(H190="","",H190-IF(I190="",60,I190))</f>
        <v/>
      </c>
      <c r="O190" s="5">
        <f>IF(OR(H190="",L190&lt;&gt;"",M190="Complete"),"",H190-TODAY())</f>
        <v/>
      </c>
      <c r="P190" s="5">
        <f>IF(OR(J190="",K190&lt;&gt;"",L190&lt;&gt;"",M190="Complete"),"",J190-TODAY())</f>
        <v/>
      </c>
      <c r="Q190" s="5">
        <f>IF(AND(B190="",D190=""),"",IF(H190="","Missing Date",IF(OR(L190&lt;&gt;"",M190="Complete"),"Renewed / Complete",IF(H190&lt;TODAY(),"Expired",IF(AND(K190="",J190&lt;TODAY()),"Request Overdue",IF(K190&lt;&gt;"","Awaiting Supplier",IF(H190-TODAY()&lt;=60,"Due Soon","OK")))))))</f>
        <v/>
      </c>
      <c r="R190" s="5">
        <f>IF(OR(J190="",L190&lt;&gt;"",M190="Complete"),"",J190+ROW()/10000)</f>
        <v/>
      </c>
    </row>
    <row r="191">
      <c r="J191" s="7">
        <f>IF(H191="","",H191-IF(I191="",60,I191))</f>
        <v/>
      </c>
      <c r="O191" s="5">
        <f>IF(OR(H191="",L191&lt;&gt;"",M191="Complete"),"",H191-TODAY())</f>
        <v/>
      </c>
      <c r="P191" s="5">
        <f>IF(OR(J191="",K191&lt;&gt;"",L191&lt;&gt;"",M191="Complete"),"",J191-TODAY())</f>
        <v/>
      </c>
      <c r="Q191" s="5">
        <f>IF(AND(B191="",D191=""),"",IF(H191="","Missing Date",IF(OR(L191&lt;&gt;"",M191="Complete"),"Renewed / Complete",IF(H191&lt;TODAY(),"Expired",IF(AND(K191="",J191&lt;TODAY()),"Request Overdue",IF(K191&lt;&gt;"","Awaiting Supplier",IF(H191-TODAY()&lt;=60,"Due Soon","OK")))))))</f>
        <v/>
      </c>
      <c r="R191" s="5">
        <f>IF(OR(J191="",L191&lt;&gt;"",M191="Complete"),"",J191+ROW()/10000)</f>
        <v/>
      </c>
    </row>
    <row r="192">
      <c r="J192" s="7">
        <f>IF(H192="","",H192-IF(I192="",60,I192))</f>
        <v/>
      </c>
      <c r="O192" s="5">
        <f>IF(OR(H192="",L192&lt;&gt;"",M192="Complete"),"",H192-TODAY())</f>
        <v/>
      </c>
      <c r="P192" s="5">
        <f>IF(OR(J192="",K192&lt;&gt;"",L192&lt;&gt;"",M192="Complete"),"",J192-TODAY())</f>
        <v/>
      </c>
      <c r="Q192" s="5">
        <f>IF(AND(B192="",D192=""),"",IF(H192="","Missing Date",IF(OR(L192&lt;&gt;"",M192="Complete"),"Renewed / Complete",IF(H192&lt;TODAY(),"Expired",IF(AND(K192="",J192&lt;TODAY()),"Request Overdue",IF(K192&lt;&gt;"","Awaiting Supplier",IF(H192-TODAY()&lt;=60,"Due Soon","OK")))))))</f>
        <v/>
      </c>
      <c r="R192" s="5">
        <f>IF(OR(J192="",L192&lt;&gt;"",M192="Complete"),"",J192+ROW()/10000)</f>
        <v/>
      </c>
    </row>
    <row r="193">
      <c r="J193" s="7">
        <f>IF(H193="","",H193-IF(I193="",60,I193))</f>
        <v/>
      </c>
      <c r="O193" s="5">
        <f>IF(OR(H193="",L193&lt;&gt;"",M193="Complete"),"",H193-TODAY())</f>
        <v/>
      </c>
      <c r="P193" s="5">
        <f>IF(OR(J193="",K193&lt;&gt;"",L193&lt;&gt;"",M193="Complete"),"",J193-TODAY())</f>
        <v/>
      </c>
      <c r="Q193" s="5">
        <f>IF(AND(B193="",D193=""),"",IF(H193="","Missing Date",IF(OR(L193&lt;&gt;"",M193="Complete"),"Renewed / Complete",IF(H193&lt;TODAY(),"Expired",IF(AND(K193="",J193&lt;TODAY()),"Request Overdue",IF(K193&lt;&gt;"","Awaiting Supplier",IF(H193-TODAY()&lt;=60,"Due Soon","OK")))))))</f>
        <v/>
      </c>
      <c r="R193" s="5">
        <f>IF(OR(J193="",L193&lt;&gt;"",M193="Complete"),"",J193+ROW()/10000)</f>
        <v/>
      </c>
    </row>
    <row r="194">
      <c r="J194" s="7">
        <f>IF(H194="","",H194-IF(I194="",60,I194))</f>
        <v/>
      </c>
      <c r="O194" s="5">
        <f>IF(OR(H194="",L194&lt;&gt;"",M194="Complete"),"",H194-TODAY())</f>
        <v/>
      </c>
      <c r="P194" s="5">
        <f>IF(OR(J194="",K194&lt;&gt;"",L194&lt;&gt;"",M194="Complete"),"",J194-TODAY())</f>
        <v/>
      </c>
      <c r="Q194" s="5">
        <f>IF(AND(B194="",D194=""),"",IF(H194="","Missing Date",IF(OR(L194&lt;&gt;"",M194="Complete"),"Renewed / Complete",IF(H194&lt;TODAY(),"Expired",IF(AND(K194="",J194&lt;TODAY()),"Request Overdue",IF(K194&lt;&gt;"","Awaiting Supplier",IF(H194-TODAY()&lt;=60,"Due Soon","OK")))))))</f>
        <v/>
      </c>
      <c r="R194" s="5">
        <f>IF(OR(J194="",L194&lt;&gt;"",M194="Complete"),"",J194+ROW()/10000)</f>
        <v/>
      </c>
    </row>
    <row r="195">
      <c r="J195" s="7">
        <f>IF(H195="","",H195-IF(I195="",60,I195))</f>
        <v/>
      </c>
      <c r="O195" s="5">
        <f>IF(OR(H195="",L195&lt;&gt;"",M195="Complete"),"",H195-TODAY())</f>
        <v/>
      </c>
      <c r="P195" s="5">
        <f>IF(OR(J195="",K195&lt;&gt;"",L195&lt;&gt;"",M195="Complete"),"",J195-TODAY())</f>
        <v/>
      </c>
      <c r="Q195" s="5">
        <f>IF(AND(B195="",D195=""),"",IF(H195="","Missing Date",IF(OR(L195&lt;&gt;"",M195="Complete"),"Renewed / Complete",IF(H195&lt;TODAY(),"Expired",IF(AND(K195="",J195&lt;TODAY()),"Request Overdue",IF(K195&lt;&gt;"","Awaiting Supplier",IF(H195-TODAY()&lt;=60,"Due Soon","OK")))))))</f>
        <v/>
      </c>
      <c r="R195" s="5">
        <f>IF(OR(J195="",L195&lt;&gt;"",M195="Complete"),"",J195+ROW()/10000)</f>
        <v/>
      </c>
    </row>
    <row r="196">
      <c r="J196" s="7">
        <f>IF(H196="","",H196-IF(I196="",60,I196))</f>
        <v/>
      </c>
      <c r="O196" s="5">
        <f>IF(OR(H196="",L196&lt;&gt;"",M196="Complete"),"",H196-TODAY())</f>
        <v/>
      </c>
      <c r="P196" s="5">
        <f>IF(OR(J196="",K196&lt;&gt;"",L196&lt;&gt;"",M196="Complete"),"",J196-TODAY())</f>
        <v/>
      </c>
      <c r="Q196" s="5">
        <f>IF(AND(B196="",D196=""),"",IF(H196="","Missing Date",IF(OR(L196&lt;&gt;"",M196="Complete"),"Renewed / Complete",IF(H196&lt;TODAY(),"Expired",IF(AND(K196="",J196&lt;TODAY()),"Request Overdue",IF(K196&lt;&gt;"","Awaiting Supplier",IF(H196-TODAY()&lt;=60,"Due Soon","OK")))))))</f>
        <v/>
      </c>
      <c r="R196" s="5">
        <f>IF(OR(J196="",L196&lt;&gt;"",M196="Complete"),"",J196+ROW()/10000)</f>
        <v/>
      </c>
    </row>
    <row r="197">
      <c r="J197" s="7">
        <f>IF(H197="","",H197-IF(I197="",60,I197))</f>
        <v/>
      </c>
      <c r="O197" s="5">
        <f>IF(OR(H197="",L197&lt;&gt;"",M197="Complete"),"",H197-TODAY())</f>
        <v/>
      </c>
      <c r="P197" s="5">
        <f>IF(OR(J197="",K197&lt;&gt;"",L197&lt;&gt;"",M197="Complete"),"",J197-TODAY())</f>
        <v/>
      </c>
      <c r="Q197" s="5">
        <f>IF(AND(B197="",D197=""),"",IF(H197="","Missing Date",IF(OR(L197&lt;&gt;"",M197="Complete"),"Renewed / Complete",IF(H197&lt;TODAY(),"Expired",IF(AND(K197="",J197&lt;TODAY()),"Request Overdue",IF(K197&lt;&gt;"","Awaiting Supplier",IF(H197-TODAY()&lt;=60,"Due Soon","OK")))))))</f>
        <v/>
      </c>
      <c r="R197" s="5">
        <f>IF(OR(J197="",L197&lt;&gt;"",M197="Complete"),"",J197+ROW()/10000)</f>
        <v/>
      </c>
    </row>
    <row r="198">
      <c r="J198" s="7">
        <f>IF(H198="","",H198-IF(I198="",60,I198))</f>
        <v/>
      </c>
      <c r="O198" s="5">
        <f>IF(OR(H198="",L198&lt;&gt;"",M198="Complete"),"",H198-TODAY())</f>
        <v/>
      </c>
      <c r="P198" s="5">
        <f>IF(OR(J198="",K198&lt;&gt;"",L198&lt;&gt;"",M198="Complete"),"",J198-TODAY())</f>
        <v/>
      </c>
      <c r="Q198" s="5">
        <f>IF(AND(B198="",D198=""),"",IF(H198="","Missing Date",IF(OR(L198&lt;&gt;"",M198="Complete"),"Renewed / Complete",IF(H198&lt;TODAY(),"Expired",IF(AND(K198="",J198&lt;TODAY()),"Request Overdue",IF(K198&lt;&gt;"","Awaiting Supplier",IF(H198-TODAY()&lt;=60,"Due Soon","OK")))))))</f>
        <v/>
      </c>
      <c r="R198" s="5">
        <f>IF(OR(J198="",L198&lt;&gt;"",M198="Complete"),"",J198+ROW()/10000)</f>
        <v/>
      </c>
    </row>
    <row r="199">
      <c r="J199" s="7">
        <f>IF(H199="","",H199-IF(I199="",60,I199))</f>
        <v/>
      </c>
      <c r="O199" s="5">
        <f>IF(OR(H199="",L199&lt;&gt;"",M199="Complete"),"",H199-TODAY())</f>
        <v/>
      </c>
      <c r="P199" s="5">
        <f>IF(OR(J199="",K199&lt;&gt;"",L199&lt;&gt;"",M199="Complete"),"",J199-TODAY())</f>
        <v/>
      </c>
      <c r="Q199" s="5">
        <f>IF(AND(B199="",D199=""),"",IF(H199="","Missing Date",IF(OR(L199&lt;&gt;"",M199="Complete"),"Renewed / Complete",IF(H199&lt;TODAY(),"Expired",IF(AND(K199="",J199&lt;TODAY()),"Request Overdue",IF(K199&lt;&gt;"","Awaiting Supplier",IF(H199-TODAY()&lt;=60,"Due Soon","OK")))))))</f>
        <v/>
      </c>
      <c r="R199" s="5">
        <f>IF(OR(J199="",L199&lt;&gt;"",M199="Complete"),"",J199+ROW()/10000)</f>
        <v/>
      </c>
    </row>
    <row r="200">
      <c r="J200" s="7">
        <f>IF(H200="","",H200-IF(I200="",60,I200))</f>
        <v/>
      </c>
      <c r="O200" s="5">
        <f>IF(OR(H200="",L200&lt;&gt;"",M200="Complete"),"",H200-TODAY())</f>
        <v/>
      </c>
      <c r="P200" s="5">
        <f>IF(OR(J200="",K200&lt;&gt;"",L200&lt;&gt;"",M200="Complete"),"",J200-TODAY())</f>
        <v/>
      </c>
      <c r="Q200" s="5">
        <f>IF(AND(B200="",D200=""),"",IF(H200="","Missing Date",IF(OR(L200&lt;&gt;"",M200="Complete"),"Renewed / Complete",IF(H200&lt;TODAY(),"Expired",IF(AND(K200="",J200&lt;TODAY()),"Request Overdue",IF(K200&lt;&gt;"","Awaiting Supplier",IF(H200-TODAY()&lt;=60,"Due Soon","OK")))))))</f>
        <v/>
      </c>
      <c r="R200" s="5">
        <f>IF(OR(J200="",L200&lt;&gt;"",M200="Complete"),"",J200+ROW()/10000)</f>
        <v/>
      </c>
    </row>
    <row r="201">
      <c r="J201" s="7">
        <f>IF(H201="","",H201-IF(I201="",60,I201))</f>
        <v/>
      </c>
      <c r="O201" s="5">
        <f>IF(OR(H201="",L201&lt;&gt;"",M201="Complete"),"",H201-TODAY())</f>
        <v/>
      </c>
      <c r="P201" s="5">
        <f>IF(OR(J201="",K201&lt;&gt;"",L201&lt;&gt;"",M201="Complete"),"",J201-TODAY())</f>
        <v/>
      </c>
      <c r="Q201" s="5">
        <f>IF(AND(B201="",D201=""),"",IF(H201="","Missing Date",IF(OR(L201&lt;&gt;"",M201="Complete"),"Renewed / Complete",IF(H201&lt;TODAY(),"Expired",IF(AND(K201="",J201&lt;TODAY()),"Request Overdue",IF(K201&lt;&gt;"","Awaiting Supplier",IF(H201-TODAY()&lt;=60,"Due Soon","OK")))))))</f>
        <v/>
      </c>
      <c r="R201" s="5">
        <f>IF(OR(J201="",L201&lt;&gt;"",M201="Complete"),"",J201+ROW()/10000)</f>
        <v/>
      </c>
    </row>
    <row r="202">
      <c r="J202" s="7">
        <f>IF(H202="","",H202-IF(I202="",60,I202))</f>
        <v/>
      </c>
      <c r="O202" s="5">
        <f>IF(OR(H202="",L202&lt;&gt;"",M202="Complete"),"",H202-TODAY())</f>
        <v/>
      </c>
      <c r="P202" s="5">
        <f>IF(OR(J202="",K202&lt;&gt;"",L202&lt;&gt;"",M202="Complete"),"",J202-TODAY())</f>
        <v/>
      </c>
      <c r="Q202" s="5">
        <f>IF(AND(B202="",D202=""),"",IF(H202="","Missing Date",IF(OR(L202&lt;&gt;"",M202="Complete"),"Renewed / Complete",IF(H202&lt;TODAY(),"Expired",IF(AND(K202="",J202&lt;TODAY()),"Request Overdue",IF(K202&lt;&gt;"","Awaiting Supplier",IF(H202-TODAY()&lt;=60,"Due Soon","OK")))))))</f>
        <v/>
      </c>
      <c r="R202" s="5">
        <f>IF(OR(J202="",L202&lt;&gt;"",M202="Complete"),"",J202+ROW()/10000)</f>
        <v/>
      </c>
    </row>
    <row r="203">
      <c r="J203" s="7">
        <f>IF(H203="","",H203-IF(I203="",60,I203))</f>
        <v/>
      </c>
      <c r="O203" s="5">
        <f>IF(OR(H203="",L203&lt;&gt;"",M203="Complete"),"",H203-TODAY())</f>
        <v/>
      </c>
      <c r="P203" s="5">
        <f>IF(OR(J203="",K203&lt;&gt;"",L203&lt;&gt;"",M203="Complete"),"",J203-TODAY())</f>
        <v/>
      </c>
      <c r="Q203" s="5">
        <f>IF(AND(B203="",D203=""),"",IF(H203="","Missing Date",IF(OR(L203&lt;&gt;"",M203="Complete"),"Renewed / Complete",IF(H203&lt;TODAY(),"Expired",IF(AND(K203="",J203&lt;TODAY()),"Request Overdue",IF(K203&lt;&gt;"","Awaiting Supplier",IF(H203-TODAY()&lt;=60,"Due Soon","OK")))))))</f>
        <v/>
      </c>
      <c r="R203" s="5">
        <f>IF(OR(J203="",L203&lt;&gt;"",M203="Complete"),"",J203+ROW()/10000)</f>
        <v/>
      </c>
    </row>
    <row r="204">
      <c r="J204" s="7">
        <f>IF(H204="","",H204-IF(I204="",60,I204))</f>
        <v/>
      </c>
      <c r="O204" s="5">
        <f>IF(OR(H204="",L204&lt;&gt;"",M204="Complete"),"",H204-TODAY())</f>
        <v/>
      </c>
      <c r="P204" s="5">
        <f>IF(OR(J204="",K204&lt;&gt;"",L204&lt;&gt;"",M204="Complete"),"",J204-TODAY())</f>
        <v/>
      </c>
      <c r="Q204" s="5">
        <f>IF(AND(B204="",D204=""),"",IF(H204="","Missing Date",IF(OR(L204&lt;&gt;"",M204="Complete"),"Renewed / Complete",IF(H204&lt;TODAY(),"Expired",IF(AND(K204="",J204&lt;TODAY()),"Request Overdue",IF(K204&lt;&gt;"","Awaiting Supplier",IF(H204-TODAY()&lt;=60,"Due Soon","OK")))))))</f>
        <v/>
      </c>
      <c r="R204" s="5">
        <f>IF(OR(J204="",L204&lt;&gt;"",M204="Complete"),"",J204+ROW()/10000)</f>
        <v/>
      </c>
    </row>
  </sheetData>
  <autoFilter ref="A4:R204"/>
  <mergeCells count="2">
    <mergeCell ref="A2:R2"/>
    <mergeCell ref="A1:R1"/>
  </mergeCells>
  <conditionalFormatting sqref="Q5:Q204">
    <cfRule type="expression" priority="1" dxfId="0">
      <formula>$Q5="OK"</formula>
    </cfRule>
    <cfRule type="expression" priority="2" dxfId="1">
      <formula>$Q5="Due Soon"</formula>
    </cfRule>
    <cfRule type="expression" priority="3" dxfId="2">
      <formula>$Q5="Awaiting Supplier"</formula>
    </cfRule>
    <cfRule type="expression" priority="4" dxfId="3">
      <formula>$Q5="Request Overdue"</formula>
    </cfRule>
    <cfRule type="expression" priority="5" dxfId="4">
      <formula>$Q5="Expired"</formula>
    </cfRule>
    <cfRule type="expression" priority="6" dxfId="5">
      <formula>$Q5="Renewed / Complete"</formula>
    </cfRule>
    <cfRule type="expression" priority="7" dxfId="6">
      <formula>$Q5="Missing Date"</formula>
    </cfRule>
  </conditionalFormatting>
  <conditionalFormatting sqref="O5:O204">
    <cfRule type="colorScale" priority="8">
      <colorScale>
        <cfvo type="num" val="0"/>
        <cfvo type="num" val="60"/>
        <cfvo type="num" val="180"/>
        <color rgb="00FCA5A5"/>
        <color rgb="00FEF3C7"/>
        <color rgb="00DCFCE7"/>
      </colorScale>
    </cfRule>
  </conditionalFormatting>
  <dataValidations count="7">
    <dataValidation sqref="A5:A204" showDropDown="0" showInputMessage="0" showErrorMessage="1" allowBlank="1" type="list">
      <formula1>Lookup!$F$2:$F$2</formula1>
    </dataValidation>
    <dataValidation sqref="B5:B204" showDropDown="0" showInputMessage="0" showErrorMessage="0" allowBlank="1" type="list">
      <formula1>Lookup!$A$2:$A$7</formula1>
    </dataValidation>
    <dataValidation sqref="C5:C204" showDropDown="0" showInputMessage="0" showErrorMessage="0" allowBlank="1" type="list">
      <formula1>Lookup!$B$2:$B$7</formula1>
    </dataValidation>
    <dataValidation sqref="D5:D204" showDropDown="0" showInputMessage="0" showErrorMessage="0" allowBlank="1" type="list">
      <formula1>Lookup!$C$2:$C$10</formula1>
    </dataValidation>
    <dataValidation sqref="I5:I204" showDropDown="0" showInputMessage="0" showErrorMessage="0" allowBlank="1" type="list">
      <formula1>Lookup!$E$2:$E$6</formula1>
    </dataValidation>
    <dataValidation sqref="M5:M204" showDropDown="0" showInputMessage="0" showErrorMessage="1" allowBlank="1" type="list">
      <formula1>Lookup!$D$2:$D$5</formula1>
    </dataValidation>
    <dataValidation sqref="N5:N204" showDropDown="0" showInputMessage="0" showErrorMessage="0" allowBlank="1" type="list">
      <formula1>Lookup!$H$2:$H$5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9"/>
  <sheetViews>
    <sheetView showGridLines="0" workbookViewId="0">
      <selection activeCell="A1" sqref="A1"/>
    </sheetView>
  </sheetViews>
  <sheetFormatPr baseColWidth="8" defaultRowHeight="15"/>
  <cols>
    <col width="44" customWidth="1" min="1" max="1"/>
    <col width="36" customWidth="1" min="2" max="2"/>
    <col width="16" customWidth="1" min="3" max="3"/>
    <col width="16" customWidth="1" min="4" max="4"/>
    <col width="20" customWidth="1" min="5" max="5"/>
    <col width="10" customWidth="1" min="6" max="6"/>
  </cols>
  <sheetData>
    <row r="1">
      <c r="A1" s="1" t="inlineStr">
        <is>
          <t>Supplier Certification Dashboard</t>
        </is>
      </c>
    </row>
    <row r="2" ht="36" customHeight="1">
      <c r="A2" s="8" t="inlineStr">
        <is>
          <t>Auto-calculated from Supplier Cert Tracker. Counts only real rows (blank rows stay blank). Track-and-remind only; confirm certificate validity and scope with the certifying body. Not legal or regulatory advice.</t>
        </is>
      </c>
    </row>
    <row r="4">
      <c r="A4" s="9" t="inlineStr">
        <is>
          <t>Certification Overview</t>
        </is>
      </c>
    </row>
    <row r="5">
      <c r="A5" s="10" t="inlineStr">
        <is>
          <t>Total Supplier Certifications Tracked</t>
        </is>
      </c>
      <c r="C5" s="11">
        <f>COUNTIF('Supplier Cert Tracker'!Q5:Q204,"?*")</f>
        <v/>
      </c>
    </row>
    <row r="6">
      <c r="A6" s="12" t="inlineStr">
        <is>
          <t>Expired</t>
        </is>
      </c>
      <c r="C6" s="13">
        <f>COUNTIF('Supplier Cert Tracker'!Q5:Q204,"Expired")</f>
        <v/>
      </c>
    </row>
    <row r="7">
      <c r="A7" s="14" t="inlineStr">
        <is>
          <t>Request Overdue</t>
        </is>
      </c>
      <c r="C7" s="15">
        <f>COUNTIF('Supplier Cert Tracker'!Q5:Q204,"Request Overdue")</f>
        <v/>
      </c>
    </row>
    <row r="8">
      <c r="A8" s="10" t="inlineStr">
        <is>
          <t>Awaiting Supplier</t>
        </is>
      </c>
      <c r="C8" s="11">
        <f>COUNTIF('Supplier Cert Tracker'!Q5:Q204,"Awaiting Supplier")</f>
        <v/>
      </c>
    </row>
    <row r="9">
      <c r="A9" s="10" t="inlineStr">
        <is>
          <t>Due Soon</t>
        </is>
      </c>
      <c r="C9" s="11">
        <f>COUNTIF('Supplier Cert Tracker'!Q5:Q204,"Due Soon")</f>
        <v/>
      </c>
    </row>
    <row r="10">
      <c r="A10" s="10" t="inlineStr">
        <is>
          <t>OK</t>
        </is>
      </c>
      <c r="C10" s="11">
        <f>COUNTIF('Supplier Cert Tracker'!Q5:Q204,"OK")</f>
        <v/>
      </c>
    </row>
    <row r="11">
      <c r="A11" s="10" t="inlineStr">
        <is>
          <t>Renewed / Complete</t>
        </is>
      </c>
      <c r="C11" s="11">
        <f>COUNTIF('Supplier Cert Tracker'!Q5:Q204,"Renewed / Complete")</f>
        <v/>
      </c>
    </row>
    <row r="12">
      <c r="A12" s="10" t="inlineStr">
        <is>
          <t>Missing Date</t>
        </is>
      </c>
      <c r="C12" s="11">
        <f>COUNTIF('Supplier Cert Tracker'!Q5:Q204,"Missing Date")</f>
        <v/>
      </c>
    </row>
    <row r="13">
      <c r="A13" s="10" t="inlineStr">
        <is>
          <t>Compliance Health Score % ((OK + Renewed) ÷ total)</t>
        </is>
      </c>
      <c r="C13" s="16">
        <f>IFERROR((C10+C11)/MAX(C5,1),0)</f>
        <v/>
      </c>
    </row>
    <row r="15">
      <c r="A15" s="9" t="inlineStr">
        <is>
          <t>Next 10 Actions — open certs by Next Action Date (ties broken by row, no duplicates)</t>
        </is>
      </c>
    </row>
    <row r="16">
      <c r="A16" s="3" t="inlineStr">
        <is>
          <t>Supplier</t>
        </is>
      </c>
      <c r="B16" s="3" t="inlineStr">
        <is>
          <t>Certification Type</t>
        </is>
      </c>
      <c r="C16" s="3" t="inlineStr">
        <is>
          <t>Next Action Date</t>
        </is>
      </c>
      <c r="D16" s="3" t="inlineStr">
        <is>
          <t>Days to Expiry</t>
        </is>
      </c>
      <c r="E16" s="3" t="inlineStr">
        <is>
          <t>Status</t>
        </is>
      </c>
    </row>
    <row r="17">
      <c r="A17" s="5">
        <f>IF(C17="","",INDEX('Supplier Cert Tracker'!B5:B204,MATCH(SMALL('Supplier Cert Tracker'!R5:R204,1),'Supplier Cert Tracker'!R5:R204,0)))</f>
        <v/>
      </c>
      <c r="B17" s="5">
        <f>IF(C17="","",INDEX('Supplier Cert Tracker'!D5:D204,MATCH(SMALL('Supplier Cert Tracker'!R5:R204,1),'Supplier Cert Tracker'!R5:R204,0)))</f>
        <v/>
      </c>
      <c r="C17" s="7">
        <f>IF(IFERROR(SMALL('Supplier Cert Tracker'!R5:R204,1),"")="","",INT(IFERROR(SMALL('Supplier Cert Tracker'!R5:R204,1),"")))</f>
        <v/>
      </c>
      <c r="D17" s="5">
        <f>IF(C17="","",INDEX('Supplier Cert Tracker'!O5:O204,MATCH(SMALL('Supplier Cert Tracker'!R5:R204,1),'Supplier Cert Tracker'!R5:R204,0)))</f>
        <v/>
      </c>
      <c r="E17" s="5">
        <f>IF(C17="","",INDEX('Supplier Cert Tracker'!Q5:Q204,MATCH(SMALL('Supplier Cert Tracker'!R5:R204,1),'Supplier Cert Tracker'!R5:R204,0)))</f>
        <v/>
      </c>
    </row>
    <row r="18">
      <c r="A18" s="5">
        <f>IF(C18="","",INDEX('Supplier Cert Tracker'!B5:B204,MATCH(SMALL('Supplier Cert Tracker'!R5:R204,2),'Supplier Cert Tracker'!R5:R204,0)))</f>
        <v/>
      </c>
      <c r="B18" s="5">
        <f>IF(C18="","",INDEX('Supplier Cert Tracker'!D5:D204,MATCH(SMALL('Supplier Cert Tracker'!R5:R204,2),'Supplier Cert Tracker'!R5:R204,0)))</f>
        <v/>
      </c>
      <c r="C18" s="7">
        <f>IF(IFERROR(SMALL('Supplier Cert Tracker'!R5:R204,2),"")="","",INT(IFERROR(SMALL('Supplier Cert Tracker'!R5:R204,2),"")))</f>
        <v/>
      </c>
      <c r="D18" s="5">
        <f>IF(C18="","",INDEX('Supplier Cert Tracker'!O5:O204,MATCH(SMALL('Supplier Cert Tracker'!R5:R204,2),'Supplier Cert Tracker'!R5:R204,0)))</f>
        <v/>
      </c>
      <c r="E18" s="5">
        <f>IF(C18="","",INDEX('Supplier Cert Tracker'!Q5:Q204,MATCH(SMALL('Supplier Cert Tracker'!R5:R204,2),'Supplier Cert Tracker'!R5:R204,0)))</f>
        <v/>
      </c>
    </row>
    <row r="19">
      <c r="A19" s="5">
        <f>IF(C19="","",INDEX('Supplier Cert Tracker'!B5:B204,MATCH(SMALL('Supplier Cert Tracker'!R5:R204,3),'Supplier Cert Tracker'!R5:R204,0)))</f>
        <v/>
      </c>
      <c r="B19" s="5">
        <f>IF(C19="","",INDEX('Supplier Cert Tracker'!D5:D204,MATCH(SMALL('Supplier Cert Tracker'!R5:R204,3),'Supplier Cert Tracker'!R5:R204,0)))</f>
        <v/>
      </c>
      <c r="C19" s="7">
        <f>IF(IFERROR(SMALL('Supplier Cert Tracker'!R5:R204,3),"")="","",INT(IFERROR(SMALL('Supplier Cert Tracker'!R5:R204,3),"")))</f>
        <v/>
      </c>
      <c r="D19" s="5">
        <f>IF(C19="","",INDEX('Supplier Cert Tracker'!O5:O204,MATCH(SMALL('Supplier Cert Tracker'!R5:R204,3),'Supplier Cert Tracker'!R5:R204,0)))</f>
        <v/>
      </c>
      <c r="E19" s="5">
        <f>IF(C19="","",INDEX('Supplier Cert Tracker'!Q5:Q204,MATCH(SMALL('Supplier Cert Tracker'!R5:R204,3),'Supplier Cert Tracker'!R5:R204,0)))</f>
        <v/>
      </c>
    </row>
    <row r="20">
      <c r="A20" s="5">
        <f>IF(C20="","",INDEX('Supplier Cert Tracker'!B5:B204,MATCH(SMALL('Supplier Cert Tracker'!R5:R204,4),'Supplier Cert Tracker'!R5:R204,0)))</f>
        <v/>
      </c>
      <c r="B20" s="5">
        <f>IF(C20="","",INDEX('Supplier Cert Tracker'!D5:D204,MATCH(SMALL('Supplier Cert Tracker'!R5:R204,4),'Supplier Cert Tracker'!R5:R204,0)))</f>
        <v/>
      </c>
      <c r="C20" s="7">
        <f>IF(IFERROR(SMALL('Supplier Cert Tracker'!R5:R204,4),"")="","",INT(IFERROR(SMALL('Supplier Cert Tracker'!R5:R204,4),"")))</f>
        <v/>
      </c>
      <c r="D20" s="5">
        <f>IF(C20="","",INDEX('Supplier Cert Tracker'!O5:O204,MATCH(SMALL('Supplier Cert Tracker'!R5:R204,4),'Supplier Cert Tracker'!R5:R204,0)))</f>
        <v/>
      </c>
      <c r="E20" s="5">
        <f>IF(C20="","",INDEX('Supplier Cert Tracker'!Q5:Q204,MATCH(SMALL('Supplier Cert Tracker'!R5:R204,4),'Supplier Cert Tracker'!R5:R204,0)))</f>
        <v/>
      </c>
    </row>
    <row r="21">
      <c r="A21" s="5">
        <f>IF(C21="","",INDEX('Supplier Cert Tracker'!B5:B204,MATCH(SMALL('Supplier Cert Tracker'!R5:R204,5),'Supplier Cert Tracker'!R5:R204,0)))</f>
        <v/>
      </c>
      <c r="B21" s="5">
        <f>IF(C21="","",INDEX('Supplier Cert Tracker'!D5:D204,MATCH(SMALL('Supplier Cert Tracker'!R5:R204,5),'Supplier Cert Tracker'!R5:R204,0)))</f>
        <v/>
      </c>
      <c r="C21" s="7">
        <f>IF(IFERROR(SMALL('Supplier Cert Tracker'!R5:R204,5),"")="","",INT(IFERROR(SMALL('Supplier Cert Tracker'!R5:R204,5),"")))</f>
        <v/>
      </c>
      <c r="D21" s="5">
        <f>IF(C21="","",INDEX('Supplier Cert Tracker'!O5:O204,MATCH(SMALL('Supplier Cert Tracker'!R5:R204,5),'Supplier Cert Tracker'!R5:R204,0)))</f>
        <v/>
      </c>
      <c r="E21" s="5">
        <f>IF(C21="","",INDEX('Supplier Cert Tracker'!Q5:Q204,MATCH(SMALL('Supplier Cert Tracker'!R5:R204,5),'Supplier Cert Tracker'!R5:R204,0)))</f>
        <v/>
      </c>
    </row>
    <row r="22">
      <c r="A22" s="5">
        <f>IF(C22="","",INDEX('Supplier Cert Tracker'!B5:B204,MATCH(SMALL('Supplier Cert Tracker'!R5:R204,6),'Supplier Cert Tracker'!R5:R204,0)))</f>
        <v/>
      </c>
      <c r="B22" s="5">
        <f>IF(C22="","",INDEX('Supplier Cert Tracker'!D5:D204,MATCH(SMALL('Supplier Cert Tracker'!R5:R204,6),'Supplier Cert Tracker'!R5:R204,0)))</f>
        <v/>
      </c>
      <c r="C22" s="7">
        <f>IF(IFERROR(SMALL('Supplier Cert Tracker'!R5:R204,6),"")="","",INT(IFERROR(SMALL('Supplier Cert Tracker'!R5:R204,6),"")))</f>
        <v/>
      </c>
      <c r="D22" s="5">
        <f>IF(C22="","",INDEX('Supplier Cert Tracker'!O5:O204,MATCH(SMALL('Supplier Cert Tracker'!R5:R204,6),'Supplier Cert Tracker'!R5:R204,0)))</f>
        <v/>
      </c>
      <c r="E22" s="5">
        <f>IF(C22="","",INDEX('Supplier Cert Tracker'!Q5:Q204,MATCH(SMALL('Supplier Cert Tracker'!R5:R204,6),'Supplier Cert Tracker'!R5:R204,0)))</f>
        <v/>
      </c>
    </row>
    <row r="23">
      <c r="A23" s="5">
        <f>IF(C23="","",INDEX('Supplier Cert Tracker'!B5:B204,MATCH(SMALL('Supplier Cert Tracker'!R5:R204,7),'Supplier Cert Tracker'!R5:R204,0)))</f>
        <v/>
      </c>
      <c r="B23" s="5">
        <f>IF(C23="","",INDEX('Supplier Cert Tracker'!D5:D204,MATCH(SMALL('Supplier Cert Tracker'!R5:R204,7),'Supplier Cert Tracker'!R5:R204,0)))</f>
        <v/>
      </c>
      <c r="C23" s="7">
        <f>IF(IFERROR(SMALL('Supplier Cert Tracker'!R5:R204,7),"")="","",INT(IFERROR(SMALL('Supplier Cert Tracker'!R5:R204,7),"")))</f>
        <v/>
      </c>
      <c r="D23" s="5">
        <f>IF(C23="","",INDEX('Supplier Cert Tracker'!O5:O204,MATCH(SMALL('Supplier Cert Tracker'!R5:R204,7),'Supplier Cert Tracker'!R5:R204,0)))</f>
        <v/>
      </c>
      <c r="E23" s="5">
        <f>IF(C23="","",INDEX('Supplier Cert Tracker'!Q5:Q204,MATCH(SMALL('Supplier Cert Tracker'!R5:R204,7),'Supplier Cert Tracker'!R5:R204,0)))</f>
        <v/>
      </c>
    </row>
    <row r="24">
      <c r="A24" s="5">
        <f>IF(C24="","",INDEX('Supplier Cert Tracker'!B5:B204,MATCH(SMALL('Supplier Cert Tracker'!R5:R204,8),'Supplier Cert Tracker'!R5:R204,0)))</f>
        <v/>
      </c>
      <c r="B24" s="5">
        <f>IF(C24="","",INDEX('Supplier Cert Tracker'!D5:D204,MATCH(SMALL('Supplier Cert Tracker'!R5:R204,8),'Supplier Cert Tracker'!R5:R204,0)))</f>
        <v/>
      </c>
      <c r="C24" s="7">
        <f>IF(IFERROR(SMALL('Supplier Cert Tracker'!R5:R204,8),"")="","",INT(IFERROR(SMALL('Supplier Cert Tracker'!R5:R204,8),"")))</f>
        <v/>
      </c>
      <c r="D24" s="5">
        <f>IF(C24="","",INDEX('Supplier Cert Tracker'!O5:O204,MATCH(SMALL('Supplier Cert Tracker'!R5:R204,8),'Supplier Cert Tracker'!R5:R204,0)))</f>
        <v/>
      </c>
      <c r="E24" s="5">
        <f>IF(C24="","",INDEX('Supplier Cert Tracker'!Q5:Q204,MATCH(SMALL('Supplier Cert Tracker'!R5:R204,8),'Supplier Cert Tracker'!R5:R204,0)))</f>
        <v/>
      </c>
    </row>
    <row r="25">
      <c r="A25" s="5">
        <f>IF(C25="","",INDEX('Supplier Cert Tracker'!B5:B204,MATCH(SMALL('Supplier Cert Tracker'!R5:R204,9),'Supplier Cert Tracker'!R5:R204,0)))</f>
        <v/>
      </c>
      <c r="B25" s="5">
        <f>IF(C25="","",INDEX('Supplier Cert Tracker'!D5:D204,MATCH(SMALL('Supplier Cert Tracker'!R5:R204,9),'Supplier Cert Tracker'!R5:R204,0)))</f>
        <v/>
      </c>
      <c r="C25" s="7">
        <f>IF(IFERROR(SMALL('Supplier Cert Tracker'!R5:R204,9),"")="","",INT(IFERROR(SMALL('Supplier Cert Tracker'!R5:R204,9),"")))</f>
        <v/>
      </c>
      <c r="D25" s="5">
        <f>IF(C25="","",INDEX('Supplier Cert Tracker'!O5:O204,MATCH(SMALL('Supplier Cert Tracker'!R5:R204,9),'Supplier Cert Tracker'!R5:R204,0)))</f>
        <v/>
      </c>
      <c r="E25" s="5">
        <f>IF(C25="","",INDEX('Supplier Cert Tracker'!Q5:Q204,MATCH(SMALL('Supplier Cert Tracker'!R5:R204,9),'Supplier Cert Tracker'!R5:R204,0)))</f>
        <v/>
      </c>
    </row>
    <row r="26">
      <c r="A26" s="5">
        <f>IF(C26="","",INDEX('Supplier Cert Tracker'!B5:B204,MATCH(SMALL('Supplier Cert Tracker'!R5:R204,10),'Supplier Cert Tracker'!R5:R204,0)))</f>
        <v/>
      </c>
      <c r="B26" s="5">
        <f>IF(C26="","",INDEX('Supplier Cert Tracker'!D5:D204,MATCH(SMALL('Supplier Cert Tracker'!R5:R204,10),'Supplier Cert Tracker'!R5:R204,0)))</f>
        <v/>
      </c>
      <c r="C26" s="7">
        <f>IF(IFERROR(SMALL('Supplier Cert Tracker'!R5:R204,10),"")="","",INT(IFERROR(SMALL('Supplier Cert Tracker'!R5:R204,10),"")))</f>
        <v/>
      </c>
      <c r="D26" s="5">
        <f>IF(C26="","",INDEX('Supplier Cert Tracker'!O5:O204,MATCH(SMALL('Supplier Cert Tracker'!R5:R204,10),'Supplier Cert Tracker'!R5:R204,0)))</f>
        <v/>
      </c>
      <c r="E26" s="5">
        <f>IF(C26="","",INDEX('Supplier Cert Tracker'!Q5:Q204,MATCH(SMALL('Supplier Cert Tracker'!R5:R204,10),'Supplier Cert Tracker'!R5:R204,0)))</f>
        <v/>
      </c>
    </row>
    <row r="28">
      <c r="A28" s="9" t="inlineStr">
        <is>
          <t>Supplier-Level Compliance % ((OK + Renewed) ÷ certs per supplier; supplier list on Lookup!A2:A7)</t>
        </is>
      </c>
    </row>
    <row r="29">
      <c r="A29" s="3" t="inlineStr">
        <is>
          <t>Supplier</t>
        </is>
      </c>
      <c r="B29" s="3" t="inlineStr">
        <is>
          <t>Certs</t>
        </is>
      </c>
      <c r="C29" s="3" t="inlineStr">
        <is>
          <t>OK / Renewed</t>
        </is>
      </c>
      <c r="D29" s="3" t="inlineStr">
        <is>
          <t>Compliance %</t>
        </is>
      </c>
    </row>
    <row r="30">
      <c r="A30" s="5">
        <f>IF(Lookup!A2="","",Lookup!A2)</f>
        <v/>
      </c>
      <c r="B30" s="5">
        <f>IF(A30="","",COUNTIFS('Supplier Cert Tracker'!B5:B204,A30,'Supplier Cert Tracker'!Q5:Q204,"?*"))</f>
        <v/>
      </c>
      <c r="C30" s="5">
        <f>IF(A30="","",COUNTIFS('Supplier Cert Tracker'!B5:B204,A30,'Supplier Cert Tracker'!Q5:Q204,"OK")+COUNTIFS('Supplier Cert Tracker'!B5:B204,A30,'Supplier Cert Tracker'!Q5:Q204,"Renewed / Complete"))</f>
        <v/>
      </c>
      <c r="D30" s="17">
        <f>IF(N(B30)=0,"",C30/B30)</f>
        <v/>
      </c>
    </row>
    <row r="31">
      <c r="A31" s="5">
        <f>IF(Lookup!A3="","",Lookup!A3)</f>
        <v/>
      </c>
      <c r="B31" s="5">
        <f>IF(A31="","",COUNTIFS('Supplier Cert Tracker'!B5:B204,A31,'Supplier Cert Tracker'!Q5:Q204,"?*"))</f>
        <v/>
      </c>
      <c r="C31" s="5">
        <f>IF(A31="","",COUNTIFS('Supplier Cert Tracker'!B5:B204,A31,'Supplier Cert Tracker'!Q5:Q204,"OK")+COUNTIFS('Supplier Cert Tracker'!B5:B204,A31,'Supplier Cert Tracker'!Q5:Q204,"Renewed / Complete"))</f>
        <v/>
      </c>
      <c r="D31" s="17">
        <f>IF(N(B31)=0,"",C31/B31)</f>
        <v/>
      </c>
    </row>
    <row r="32">
      <c r="A32" s="5">
        <f>IF(Lookup!A4="","",Lookup!A4)</f>
        <v/>
      </c>
      <c r="B32" s="5">
        <f>IF(A32="","",COUNTIFS('Supplier Cert Tracker'!B5:B204,A32,'Supplier Cert Tracker'!Q5:Q204,"?*"))</f>
        <v/>
      </c>
      <c r="C32" s="5">
        <f>IF(A32="","",COUNTIFS('Supplier Cert Tracker'!B5:B204,A32,'Supplier Cert Tracker'!Q5:Q204,"OK")+COUNTIFS('Supplier Cert Tracker'!B5:B204,A32,'Supplier Cert Tracker'!Q5:Q204,"Renewed / Complete"))</f>
        <v/>
      </c>
      <c r="D32" s="17">
        <f>IF(N(B32)=0,"",C32/B32)</f>
        <v/>
      </c>
    </row>
    <row r="33">
      <c r="A33" s="5">
        <f>IF(Lookup!A5="","",Lookup!A5)</f>
        <v/>
      </c>
      <c r="B33" s="5">
        <f>IF(A33="","",COUNTIFS('Supplier Cert Tracker'!B5:B204,A33,'Supplier Cert Tracker'!Q5:Q204,"?*"))</f>
        <v/>
      </c>
      <c r="C33" s="5">
        <f>IF(A33="","",COUNTIFS('Supplier Cert Tracker'!B5:B204,A33,'Supplier Cert Tracker'!Q5:Q204,"OK")+COUNTIFS('Supplier Cert Tracker'!B5:B204,A33,'Supplier Cert Tracker'!Q5:Q204,"Renewed / Complete"))</f>
        <v/>
      </c>
      <c r="D33" s="17">
        <f>IF(N(B33)=0,"",C33/B33)</f>
        <v/>
      </c>
    </row>
    <row r="34">
      <c r="A34" s="5">
        <f>IF(Lookup!A6="","",Lookup!A6)</f>
        <v/>
      </c>
      <c r="B34" s="5">
        <f>IF(A34="","",COUNTIFS('Supplier Cert Tracker'!B5:B204,A34,'Supplier Cert Tracker'!Q5:Q204,"?*"))</f>
        <v/>
      </c>
      <c r="C34" s="5">
        <f>IF(A34="","",COUNTIFS('Supplier Cert Tracker'!B5:B204,A34,'Supplier Cert Tracker'!Q5:Q204,"OK")+COUNTIFS('Supplier Cert Tracker'!B5:B204,A34,'Supplier Cert Tracker'!Q5:Q204,"Renewed / Complete"))</f>
        <v/>
      </c>
      <c r="D34" s="17">
        <f>IF(N(B34)=0,"",C34/B34)</f>
        <v/>
      </c>
    </row>
    <row r="35">
      <c r="A35" s="5">
        <f>IF(Lookup!A7="","",Lookup!A7)</f>
        <v/>
      </c>
      <c r="B35" s="5">
        <f>IF(A35="","",COUNTIFS('Supplier Cert Tracker'!B5:B204,A35,'Supplier Cert Tracker'!Q5:Q204,"?*"))</f>
        <v/>
      </c>
      <c r="C35" s="5">
        <f>IF(A35="","",COUNTIFS('Supplier Cert Tracker'!B5:B204,A35,'Supplier Cert Tracker'!Q5:Q204,"OK")+COUNTIFS('Supplier Cert Tracker'!B5:B204,A35,'Supplier Cert Tracker'!Q5:Q204,"Renewed / Complete"))</f>
        <v/>
      </c>
      <c r="D35" s="17">
        <f>IF(N(B35)=0,"",C35/B35)</f>
        <v/>
      </c>
    </row>
    <row r="37">
      <c r="A37" s="9" t="inlineStr">
        <is>
          <t>By Certification Type</t>
        </is>
      </c>
    </row>
    <row r="38">
      <c r="A38" s="18" t="inlineStr">
        <is>
          <t>Organic</t>
        </is>
      </c>
      <c r="C38" s="10">
        <f>COUNTIF('Supplier Cert Tracker'!D5:D204,"Organic")</f>
        <v/>
      </c>
    </row>
    <row r="39">
      <c r="A39" s="18" t="inlineStr">
        <is>
          <t>GMP</t>
        </is>
      </c>
      <c r="C39" s="10">
        <f>COUNTIF('Supplier Cert Tracker'!D5:D204,"GMP")</f>
        <v/>
      </c>
    </row>
    <row r="40">
      <c r="A40" s="18" t="inlineStr">
        <is>
          <t>Halal</t>
        </is>
      </c>
      <c r="C40" s="10">
        <f>COUNTIF('Supplier Cert Tracker'!D5:D204,"Halal")</f>
        <v/>
      </c>
    </row>
    <row r="41">
      <c r="A41" s="18" t="inlineStr">
        <is>
          <t>Kosher</t>
        </is>
      </c>
      <c r="C41" s="10">
        <f>COUNTIF('Supplier Cert Tracker'!D5:D204,"Kosher")</f>
        <v/>
      </c>
    </row>
    <row r="42">
      <c r="A42" s="18" t="inlineStr">
        <is>
          <t>ISO 9001 / 14001 / 22000 (supplier-held)</t>
        </is>
      </c>
      <c r="C42" s="10">
        <f>COUNTIF('Supplier Cert Tracker'!D5:D204,"ISO 9001 / 14001 / 22000 (supplier-held)")</f>
        <v/>
      </c>
    </row>
    <row r="43">
      <c r="A43" s="18" t="inlineStr">
        <is>
          <t>Supplier Diversity (MBE/WBE/etc.)</t>
        </is>
      </c>
      <c r="C43" s="10">
        <f>COUNTIF('Supplier Cert Tracker'!D5:D204,"Supplier Diversity (MBE/WBE/etc.)")</f>
        <v/>
      </c>
    </row>
    <row r="44">
      <c r="A44" s="18" t="inlineStr">
        <is>
          <t>FSVP Documentation</t>
        </is>
      </c>
      <c r="C44" s="10">
        <f>COUNTIF('Supplier Cert Tracker'!D5:D204,"FSVP Documentation")</f>
        <v/>
      </c>
    </row>
    <row r="45">
      <c r="A45" s="18" t="inlineStr">
        <is>
          <t>SQF/BRCGS</t>
        </is>
      </c>
      <c r="C45" s="10">
        <f>COUNTIF('Supplier Cert Tracker'!D5:D204,"SQF/BRCGS")</f>
        <v/>
      </c>
    </row>
    <row r="46">
      <c r="A46" s="18" t="inlineStr">
        <is>
          <t>Other</t>
        </is>
      </c>
      <c r="C46" s="10">
        <f>COUNTIF('Supplier Cert Tracker'!D5:D204,"Other")</f>
        <v/>
      </c>
    </row>
    <row r="48">
      <c r="A48" s="19" t="inlineStr">
        <is>
          <t>Need automatic Email, SMS and WhatsApp reminders to request supplier renewals on time? Try Remindax</t>
        </is>
      </c>
    </row>
    <row r="49">
      <c r="A49" s="20" t="inlineStr">
        <is>
          <t>https://www.remindax.com/</t>
        </is>
      </c>
    </row>
  </sheetData>
  <mergeCells count="3">
    <mergeCell ref="A2:F2"/>
    <mergeCell ref="A1:F1"/>
    <mergeCell ref="A48:F48"/>
  </mergeCells>
  <hyperlinks>
    <hyperlink xmlns:r="http://schemas.openxmlformats.org/officeDocument/2006/relationships" ref="A48" r:id="rId1"/>
    <hyperlink xmlns:r="http://schemas.openxmlformats.org/officeDocument/2006/relationships" ref="A49"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How to use this Supplier Certification Renewal Tracker</t>
        </is>
      </c>
    </row>
    <row r="2">
      <c r="A2" s="21" t="inlineStr">
        <is>
          <t>Track-and-remind only; confirm certificate validity and scope with the certifying body. Not legal or regulatory advice.</t>
        </is>
      </c>
    </row>
    <row r="4">
      <c r="A4" s="22" t="inlineStr">
        <is>
          <t>1. How to use</t>
        </is>
      </c>
    </row>
    <row r="5" ht="32" customHeight="1">
      <c r="A5" s="23" t="inlineStr">
        <is>
          <t>Replace SAMPLE rows on Supplier Cert Tracker. One row per supplier certificate: supplier, category, certification type, certifying body, certificate reference, issue and expiry dates, and how many days before expiry you want to request the renewal. Enter the Renewal Requested Date when you ask the supplier and the New Cert Received Date when the renewed certificate arrives.</t>
        </is>
      </c>
    </row>
    <row r="6" ht="32" customHeight="1"/>
    <row r="8">
      <c r="A8" s="22" t="inlineStr">
        <is>
          <t>2. Lead time and Next Action Date</t>
        </is>
      </c>
    </row>
    <row r="9" ht="32" customHeight="1">
      <c r="A9" s="23" t="inlineStr">
        <is>
          <t>Next Action Date = Expiry Date − Renewal Lead Time (blank = 60 days). That is the day to ask the supplier for the renewed certificate. Days to Expiry and Days to Next Action count down from today and clear once the new certificate is received or Reminder Status is Complete. Start a new row (or update dates) for the next certificate cycle.</t>
        </is>
      </c>
    </row>
    <row r="10" ht="32" customHeight="1"/>
    <row r="12">
      <c r="A12" s="22" t="inlineStr">
        <is>
          <t>3. Status meanings (in order)</t>
        </is>
      </c>
    </row>
    <row r="13" ht="32" customHeight="1">
      <c r="A13" s="23" t="inlineStr">
        <is>
          <t>Blank row → blank. Missing Date — no Expiry Date. Renewed / Complete — new certificate received or Reminder Status Complete. Expired — expiry date has passed. Request Overdue (purple) — Next Action Date has passed and no renewal was requested. Awaiting Supplier — renewal requested, new certificate not received. Due Soon — 60 days or less to expiry. OK — otherwise.</t>
        </is>
      </c>
    </row>
    <row r="14" ht="32" customHeight="1"/>
    <row r="16">
      <c r="A16" s="22" t="inlineStr">
        <is>
          <t>4. Dashboard</t>
        </is>
      </c>
    </row>
    <row r="17" ht="32" customHeight="1">
      <c r="A17" s="23" t="inlineStr">
        <is>
          <t>Status counts, a health score, the Next 10 Actions (ranked by Next Action Date with a ROW tie-breaker so ties never repeat a row), supplier-level compliance % ((OK + Renewed) ÷ certificates per supplier, using the supplier list on Lookup A2:A7), and counts by certification type.</t>
        </is>
      </c>
    </row>
    <row r="18" ht="32" customHeight="1"/>
    <row r="20">
      <c r="A20" s="22" t="inlineStr">
        <is>
          <t>5. What this template is (and isn't)</t>
        </is>
      </c>
    </row>
    <row r="21" ht="32" customHeight="1">
      <c r="A21" s="23" t="inlineStr">
        <is>
          <t>Positioning: this tracks certifications your SUPPLIERS hold. For W-9s, insurance certificates and vendor contracts use the Vendor Document Compliance Matrix; for your OWN ISO certification and surveillance audits use the ISO Certification &amp; Surveillance Audit Tracker (both free at remindax.com/excel-templates). Track-and-remind only — always confirm validity and scope with the certifying body.</t>
        </is>
      </c>
    </row>
    <row r="22" ht="32" customHeight="1"/>
    <row r="24">
      <c r="A24" s="19" t="inlineStr">
        <is>
          <t>Need automatic Email, SMS and WhatsApp reminders to request supplier renewals on time? Try Remindax</t>
        </is>
      </c>
    </row>
    <row r="25">
      <c r="A25" s="20" t="inlineStr">
        <is>
          <t>https://www.remindax.com/</t>
        </is>
      </c>
    </row>
  </sheetData>
  <mergeCells count="8">
    <mergeCell ref="A1:D1"/>
    <mergeCell ref="A21:D22"/>
    <mergeCell ref="A5:D6"/>
    <mergeCell ref="A17:D18"/>
    <mergeCell ref="A9:D10"/>
    <mergeCell ref="A13:D14"/>
    <mergeCell ref="A24:D24"/>
    <mergeCell ref="A2:D2"/>
  </mergeCells>
  <hyperlinks>
    <hyperlink xmlns:r="http://schemas.openxmlformats.org/officeDocument/2006/relationships" ref="A24" r:id="rId1"/>
    <hyperlink xmlns:r="http://schemas.openxmlformats.org/officeDocument/2006/relationships" ref="A25"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
  <sheetViews>
    <sheetView showGridLines="0" workbookViewId="0">
      <pane ySplit="1" topLeftCell="A2" activePane="bottomLeft" state="frozen"/>
      <selection pane="bottomLeft" activeCell="A1" sqref="A1"/>
    </sheetView>
  </sheetViews>
  <sheetFormatPr baseColWidth="8" defaultRowHeight="15"/>
  <cols>
    <col width="28" customWidth="1" min="1" max="1"/>
    <col width="26" customWidth="1" min="2" max="2"/>
    <col width="36" customWidth="1" min="3" max="3"/>
    <col width="16" customWidth="1" min="4" max="4"/>
    <col width="14" customWidth="1" min="5" max="5"/>
    <col width="12" customWidth="1" min="6" max="6"/>
    <col width="20" customWidth="1" min="7" max="7"/>
    <col width="32" customWidth="1" min="8" max="8"/>
  </cols>
  <sheetData>
    <row r="1">
      <c r="A1" s="3" t="inlineStr">
        <is>
          <t>Supplier (sample)</t>
        </is>
      </c>
      <c r="B1" s="3" t="inlineStr">
        <is>
          <t>Supplier Category</t>
        </is>
      </c>
      <c r="C1" s="3" t="inlineStr">
        <is>
          <t>Certification Type</t>
        </is>
      </c>
      <c r="D1" s="3" t="inlineStr">
        <is>
          <t>Reminder Status</t>
        </is>
      </c>
      <c r="E1" s="3" t="inlineStr">
        <is>
          <t>Renewal Lead Time (days)</t>
        </is>
      </c>
      <c r="F1" s="3" t="inlineStr">
        <is>
          <t>Sample Flag</t>
        </is>
      </c>
      <c r="G1" s="3" t="inlineStr">
        <is>
          <t>Status Labels</t>
        </is>
      </c>
      <c r="H1" s="3" t="inlineStr">
        <is>
          <t>Owner (sample)</t>
        </is>
      </c>
    </row>
    <row r="2">
      <c r="A2" s="18" t="inlineStr">
        <is>
          <t>GreenLeaf Farms (sample)</t>
        </is>
      </c>
      <c r="B2" s="18" t="inlineStr">
        <is>
          <t>Ingredients / Raw Materials</t>
        </is>
      </c>
      <c r="C2" s="18" t="inlineStr">
        <is>
          <t>Organic</t>
        </is>
      </c>
      <c r="D2" s="18" t="inlineStr">
        <is>
          <t>Not Started</t>
        </is>
      </c>
      <c r="E2" s="18" t="n">
        <v>30</v>
      </c>
      <c r="F2" s="18" t="inlineStr">
        <is>
          <t>SAMPLE</t>
        </is>
      </c>
      <c r="G2" s="18" t="inlineStr">
        <is>
          <t>OK</t>
        </is>
      </c>
      <c r="H2" s="18" t="inlineStr">
        <is>
          <t>Procurement — R. Patel (sample)</t>
        </is>
      </c>
    </row>
    <row r="3">
      <c r="A3" s="18" t="inlineStr">
        <is>
          <t>Pacific Spice Co. (sample)</t>
        </is>
      </c>
      <c r="B3" s="18" t="inlineStr">
        <is>
          <t>Packaging</t>
        </is>
      </c>
      <c r="C3" s="18" t="inlineStr">
        <is>
          <t>GMP</t>
        </is>
      </c>
      <c r="D3" s="18" t="inlineStr">
        <is>
          <t>Requested</t>
        </is>
      </c>
      <c r="E3" s="18" t="n">
        <v>45</v>
      </c>
      <c r="G3" s="18" t="inlineStr">
        <is>
          <t>Due Soon</t>
        </is>
      </c>
      <c r="H3" s="18" t="inlineStr">
        <is>
          <t>Quality — L. Chen (sample)</t>
        </is>
      </c>
    </row>
    <row r="4">
      <c r="A4" s="18" t="inlineStr">
        <is>
          <t>Nordic Packaging (sample)</t>
        </is>
      </c>
      <c r="B4" s="18" t="inlineStr">
        <is>
          <t>Co-Manufacturer</t>
        </is>
      </c>
      <c r="C4" s="18" t="inlineStr">
        <is>
          <t>Halal</t>
        </is>
      </c>
      <c r="D4" s="18" t="inlineStr">
        <is>
          <t>Reminder Sent</t>
        </is>
      </c>
      <c r="E4" s="18" t="n">
        <v>60</v>
      </c>
      <c r="G4" s="18" t="inlineStr">
        <is>
          <t>Awaiting Supplier</t>
        </is>
      </c>
      <c r="H4" s="18" t="inlineStr">
        <is>
          <t>Supplier Diversity — M. Brooks (sample)</t>
        </is>
      </c>
    </row>
    <row r="5">
      <c r="A5" s="18" t="inlineStr">
        <is>
          <t>Bright Path Staffing (sample)</t>
        </is>
      </c>
      <c r="B5" s="18" t="inlineStr">
        <is>
          <t>Importer / Distributor</t>
        </is>
      </c>
      <c r="C5" s="18" t="inlineStr">
        <is>
          <t>Kosher</t>
        </is>
      </c>
      <c r="D5" s="18" t="inlineStr">
        <is>
          <t>Complete</t>
        </is>
      </c>
      <c r="E5" s="18" t="n">
        <v>90</v>
      </c>
      <c r="G5" s="18" t="inlineStr">
        <is>
          <t>Request Overdue</t>
        </is>
      </c>
      <c r="H5" s="18" t="inlineStr">
        <is>
          <t>Food Safety — A. Ruiz (sample)</t>
        </is>
      </c>
    </row>
    <row r="6">
      <c r="A6" s="18" t="inlineStr">
        <is>
          <t>Andes Imports (sample)</t>
        </is>
      </c>
      <c r="B6" s="18" t="inlineStr">
        <is>
          <t>Services / Staffing</t>
        </is>
      </c>
      <c r="C6" s="18" t="inlineStr">
        <is>
          <t>ISO 9001 / 14001 / 22000 (supplier-held)</t>
        </is>
      </c>
      <c r="E6" s="18" t="n">
        <v>120</v>
      </c>
      <c r="G6" s="18" t="inlineStr">
        <is>
          <t>Expired</t>
        </is>
      </c>
    </row>
    <row r="7">
      <c r="A7" s="18" t="inlineStr">
        <is>
          <t>Harbor Ingredients (sample)</t>
        </is>
      </c>
      <c r="B7" s="18" t="inlineStr">
        <is>
          <t>Other</t>
        </is>
      </c>
      <c r="C7" s="18" t="inlineStr">
        <is>
          <t>Supplier Diversity (MBE/WBE/etc.)</t>
        </is>
      </c>
      <c r="G7" s="18" t="inlineStr">
        <is>
          <t>Renewed / Complete</t>
        </is>
      </c>
    </row>
    <row r="8">
      <c r="C8" s="18" t="inlineStr">
        <is>
          <t>FSVP Documentation</t>
        </is>
      </c>
      <c r="G8" s="18" t="inlineStr">
        <is>
          <t>Missing Date</t>
        </is>
      </c>
    </row>
    <row r="9">
      <c r="C9" s="18" t="inlineStr">
        <is>
          <t>SQF/BRCGS</t>
        </is>
      </c>
    </row>
    <row r="10">
      <c r="C10" s="18" t="inlineStr">
        <is>
          <t>Other</t>
        </is>
      </c>
    </row>
    <row r="13">
      <c r="A13" s="10" t="inlineStr">
        <is>
          <t>Notes</t>
        </is>
      </c>
    </row>
    <row r="14">
      <c r="A14" s="23" t="inlineStr">
        <is>
          <t>Next Action Date = Expiry Date − Renewal Lead Time (blank lead time = 60 days). Days to Expiry and Days to Next Action clear once the new certificate is received or Reminder Status is Complete. Status order: blank row → blank; Missing Date (no expiry) → Renewed / Complete → Expired → Request Overdue (next action date passed, renewal not requested) → Awaiting Supplier (requested, not received) → Due Soon (≤ 60 days to expiry) → OK. Action Key = Next Action Date + ROW()/10000 so the Dashboard list never repeats a row on ties. Edit the Supplier list (A2:A7) to drive the supplier compliance table. Track-and-remind only; confirm certificate validity and scope with the certifying body. Not legal or regulatory advice. Positioning: this tracks certifications your SUPPLIERS hold. For W-9s, insurance certificates and vendor contracts use the Vendor Document Compliance Matrix; for your OWN ISO certification and surveillance audits use the ISO Certification &amp; Surveillance Audit Tracker (both free at remindax.com/excel-templates).</t>
        </is>
      </c>
    </row>
    <row r="15"/>
    <row r="16"/>
    <row r="17"/>
    <row r="18"/>
    <row r="19"/>
    <row r="20"/>
  </sheetData>
  <mergeCells count="1">
    <mergeCell ref="A14:H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2026-10-08T10:26:44Z</dcterms:created>
  <dcterms:modified xmlns:dcterms="http://purl.org/dc/terms/" xmlns:xsi="http://www.w3.org/2001/XMLSchema-instance" xsi:type="dcterms:W3CDTF">2026-10-08T10:26:44Z</dcterms:modified>
</cp:coreProperties>
</file>